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<sst xmlns="http://schemas.openxmlformats.org/spreadsheetml/2006/main" count="41" uniqueCount="38">
  <si>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AVERAGE PRICES PAID TO FARMERS AND PROCESSORS FROM JULY 1992 UP TO</t>
  </si>
  <si>
    <t>MONTH</t>
  </si>
  <si>
    <t>ROBUSTA KIBOKO</t>
  </si>
  <si>
    <t>ROBUSTA FAQ</t>
  </si>
  <si>
    <t>ARABICA PARCHMENT</t>
  </si>
  <si>
    <t>Feb-01</t>
  </si>
  <si>
    <t>Apr-01</t>
  </si>
  <si>
    <t>May-01</t>
  </si>
  <si>
    <t>Jun-01</t>
  </si>
  <si>
    <t>Jul-03</t>
  </si>
  <si>
    <t>Aug-03</t>
  </si>
  <si>
    <t>Sep-03</t>
  </si>
  <si>
    <t>Oct-03</t>
  </si>
  <si>
    <t>Nov-03</t>
  </si>
  <si>
    <t>Dec-03</t>
  </si>
  <si>
    <t>May-04</t>
  </si>
  <si>
    <t>Jun-04</t>
  </si>
  <si>
    <t>Jul-04</t>
  </si>
  <si>
    <t>Aug-04</t>
  </si>
  <si>
    <t>Sep-04</t>
  </si>
  <si>
    <t xml:space="preserve"> Oct-04</t>
  </si>
  <si>
    <t>Nov-04</t>
  </si>
  <si>
    <t>Dec-04</t>
  </si>
  <si>
    <t>May-05</t>
  </si>
  <si>
    <t>Jun-05</t>
  </si>
  <si>
    <t>Jul-05</t>
  </si>
  <si>
    <t>Aug-05</t>
  </si>
  <si>
    <t>Sep-05</t>
  </si>
  <si>
    <t>Oct-05</t>
  </si>
  <si>
    <t>Nov-05</t>
  </si>
  <si>
    <t>Dec-05</t>
  </si>
  <si>
    <t>Apr-06</t>
  </si>
  <si>
    <t>May-06</t>
  </si>
  <si>
    <t xml:space="preserve">DEC 2013 IN UGANDA SHILLINGS PER KILOGRAM  (U  SHS/KG &amp; $/KG) </t>
  </si>
  <si>
    <t>Shs</t>
  </si>
  <si>
    <t>$</t>
  </si>
  <si>
    <t>EX.RATE Sh/Kg</t>
  </si>
  <si>
    <t>Source: UCDA Database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</si>
</sst>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(* #,##0.0_);_(* \(#,##0.0\);_(* &quot;-&quot;??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_-;\-* #,##0.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/>
    </xf>
    <xf numFmtId="16" fontId="0" fillId="0" borderId="10" xfId="0" applyNumberFormat="1" applyBorder="1" applyAlignment="1" quotePrefix="1">
      <alignment horizontal="left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7" fontId="0" fillId="0" borderId="10" xfId="0" applyNumberFormat="1" applyBorder="1" applyAlignment="1" quotePrefix="1">
      <alignment horizontal="left"/>
    </xf>
    <xf numFmtId="16" fontId="0" fillId="0" borderId="10" xfId="0" applyNumberFormat="1" applyBorder="1" applyAlignment="1" quotePrefix="1">
      <alignment/>
    </xf>
    <xf numFmtId="165" fontId="0" fillId="0" borderId="10" xfId="42" applyNumberFormat="1" applyFont="1" applyBorder="1" applyAlignment="1">
      <alignment/>
    </xf>
    <xf numFmtId="0" fontId="0" fillId="0" borderId="10" xfId="0" applyBorder="1" applyAlignment="1" quotePrefix="1">
      <alignment/>
    </xf>
    <xf numFmtId="165" fontId="0" fillId="0" borderId="10" xfId="42" applyNumberFormat="1" applyFont="1" applyFill="1" applyBorder="1" applyAlignment="1">
      <alignment/>
    </xf>
    <xf numFmtId="16" fontId="0" fillId="0" borderId="10" xfId="0" applyNumberFormat="1" applyBorder="1" applyAlignment="1">
      <alignment/>
    </xf>
    <xf numFmtId="165" fontId="0" fillId="0" borderId="10" xfId="42" applyNumberFormat="1" applyFont="1" applyBorder="1" applyAlignment="1">
      <alignment horizontal="left" indent="1"/>
    </xf>
    <xf numFmtId="165" fontId="0" fillId="0" borderId="10" xfId="42" applyNumberFormat="1" applyFont="1" applyBorder="1" applyAlignment="1">
      <alignment horizontal="right"/>
    </xf>
    <xf numFmtId="165" fontId="0" fillId="0" borderId="11" xfId="42" applyNumberFormat="1" applyFont="1" applyFill="1" applyBorder="1" applyAlignment="1">
      <alignment/>
    </xf>
    <xf numFmtId="165" fontId="0" fillId="0" borderId="10" xfId="42" applyNumberFormat="1" applyFont="1" applyBorder="1" applyAlignment="1" quotePrefix="1">
      <alignment horizontal="right"/>
    </xf>
    <xf numFmtId="17" fontId="0" fillId="0" borderId="10" xfId="0" applyNumberFormat="1" applyFill="1" applyBorder="1" applyAlignment="1">
      <alignment horizontal="left"/>
    </xf>
    <xf numFmtId="166" fontId="0" fillId="0" borderId="10" xfId="42" applyNumberFormat="1" applyFont="1" applyBorder="1" applyAlignment="1">
      <alignment/>
    </xf>
    <xf numFmtId="17" fontId="0" fillId="0" borderId="12" xfId="0" applyNumberFormat="1" applyBorder="1" applyAlignment="1">
      <alignment horizontal="left"/>
    </xf>
    <xf numFmtId="165" fontId="0" fillId="0" borderId="12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7" fontId="0" fillId="0" borderId="10" xfId="58" applyNumberFormat="1" applyBorder="1" applyAlignment="1">
      <alignment horizontal="left"/>
      <protection/>
    </xf>
    <xf numFmtId="165" fontId="0" fillId="0" borderId="10" xfId="44" applyNumberFormat="1" applyFont="1" applyBorder="1" applyAlignment="1">
      <alignment/>
    </xf>
    <xf numFmtId="166" fontId="3" fillId="0" borderId="10" xfId="46" applyNumberFormat="1" applyFont="1" applyFill="1" applyBorder="1" applyAlignment="1">
      <alignment/>
    </xf>
    <xf numFmtId="166" fontId="0" fillId="0" borderId="10" xfId="46" applyNumberFormat="1" applyFont="1" applyBorder="1" applyAlignment="1">
      <alignment/>
    </xf>
    <xf numFmtId="17" fontId="0" fillId="0" borderId="12" xfId="58" applyNumberFormat="1" applyBorder="1" applyAlignment="1">
      <alignment horizontal="left"/>
      <protection/>
    </xf>
    <xf numFmtId="165" fontId="3" fillId="0" borderId="10" xfId="45" applyNumberFormat="1" applyFont="1" applyFill="1" applyBorder="1" applyAlignment="1">
      <alignment/>
    </xf>
    <xf numFmtId="165" fontId="3" fillId="0" borderId="0" xfId="45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 applyProtection="1">
      <alignment/>
      <protection/>
    </xf>
    <xf numFmtId="164" fontId="4" fillId="0" borderId="10" xfId="42" applyNumberFormat="1" applyFont="1" applyBorder="1" applyAlignment="1" applyProtection="1">
      <alignment/>
      <protection/>
    </xf>
    <xf numFmtId="164" fontId="4" fillId="0" borderId="10" xfId="42" applyNumberFormat="1" applyFont="1" applyBorder="1" applyAlignment="1" applyProtection="1">
      <alignment horizontal="right"/>
      <protection/>
    </xf>
    <xf numFmtId="164" fontId="4" fillId="0" borderId="10" xfId="42" applyNumberFormat="1" applyFont="1" applyBorder="1" applyAlignment="1" applyProtection="1">
      <alignment/>
      <protection/>
    </xf>
    <xf numFmtId="164" fontId="3" fillId="0" borderId="10" xfId="42" applyNumberFormat="1" applyFont="1" applyBorder="1" applyAlignment="1">
      <alignment/>
    </xf>
    <xf numFmtId="164" fontId="4" fillId="0" borderId="10" xfId="42" applyNumberFormat="1" applyFont="1" applyFill="1" applyBorder="1" applyAlignment="1" applyProtection="1">
      <alignment/>
      <protection/>
    </xf>
    <xf numFmtId="164" fontId="0" fillId="0" borderId="10" xfId="42" applyNumberFormat="1" applyFont="1" applyFill="1" applyBorder="1" applyAlignment="1">
      <alignment/>
    </xf>
    <xf numFmtId="43" fontId="0" fillId="0" borderId="10" xfId="44" applyNumberFormat="1" applyFont="1" applyBorder="1" applyAlignment="1">
      <alignment/>
    </xf>
    <xf numFmtId="164" fontId="0" fillId="0" borderId="11" xfId="42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44" applyNumberFormat="1" applyFont="1" applyFill="1" applyBorder="1" applyAlignment="1">
      <alignment/>
    </xf>
    <xf numFmtId="164" fontId="0" fillId="0" borderId="10" xfId="44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64" fontId="3" fillId="0" borderId="10" xfId="45" applyNumberFormat="1" applyFont="1" applyFill="1" applyBorder="1" applyAlignment="1">
      <alignment/>
    </xf>
    <xf numFmtId="0" fontId="35" fillId="0" borderId="0" xfId="0" applyFont="1" applyAlignment="1">
      <alignment/>
    </xf>
    <xf numFmtId="2" fontId="0" fillId="0" borderId="10" xfId="0" applyNumberFormat="1" applyBorder="1" applyAlignment="1">
      <alignment/>
    </xf>
    <xf numFmtId="166" fontId="0" fillId="0" borderId="10" xfId="42" applyNumberFormat="1" applyFont="1" applyBorder="1" applyAlignment="1">
      <alignment/>
    </xf>
    <xf numFmtId="43" fontId="0" fillId="0" borderId="10" xfId="44" applyNumberFormat="1" applyFont="1" applyBorder="1" applyAlignment="1">
      <alignment/>
    </xf>
    <xf numFmtId="43" fontId="0" fillId="0" borderId="11" xfId="44" applyNumberFormat="1" applyFont="1" applyFill="1" applyBorder="1" applyAlignment="1">
      <alignment/>
    </xf>
    <xf numFmtId="43" fontId="0" fillId="0" borderId="10" xfId="42" applyFont="1" applyBorder="1" applyAlignment="1">
      <alignment/>
    </xf>
    <xf numFmtId="166" fontId="0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166" fontId="0" fillId="0" borderId="10" xfId="42" applyNumberFormat="1" applyFont="1" applyBorder="1" applyAlignment="1">
      <alignment/>
    </xf>
    <xf numFmtId="43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165" fontId="0" fillId="0" borderId="10" xfId="42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Border="1" applyAlignment="1">
      <alignment horizontal="right" vertical="top"/>
    </xf>
    <xf numFmtId="165" fontId="0" fillId="0" borderId="10" xfId="42" applyNumberFormat="1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86"/>
  <sheetViews>
    <sheetView tabSelected="1" zoomScalePageLayoutView="0" workbookViewId="0" topLeftCell="B268">
      <selection activeCell="J237" sqref="J237"/>
    </sheetView>
  </sheetViews>
  <sheetFormatPr defaultColWidth="9.140625" defaultRowHeight="15"/>
  <cols>
    <col min="3" max="3" width="9.57421875" style="0" bestFit="1" customWidth="1"/>
    <col min="4" max="4" width="17.8515625" style="0" customWidth="1"/>
    <col min="5" max="5" width="21.7109375" style="0" customWidth="1"/>
    <col min="6" max="6" width="15.140625" style="0" customWidth="1"/>
    <col min="7" max="7" width="11.140625" style="0" customWidth="1"/>
    <col min="8" max="8" width="14.00390625" style="0" customWidth="1"/>
    <col min="9" max="9" width="9.57421875" style="0" bestFit="1" customWidth="1"/>
    <col min="10" max="10" width="10.57421875" style="0" bestFit="1" customWidth="1"/>
  </cols>
  <sheetData>
    <row r="2" spans="2:6" ht="15">
      <c r="B2" s="1" t="s">
        <v>0</v>
      </c>
      <c r="C2" s="1"/>
      <c r="D2" s="1"/>
      <c r="E2" s="1"/>
      <c r="F2" s="30"/>
    </row>
    <row r="3" spans="2:6" ht="15">
      <c r="B3" s="1" t="s">
        <v>33</v>
      </c>
      <c r="C3" s="1"/>
      <c r="D3" s="1"/>
      <c r="E3" s="1"/>
      <c r="F3" s="30"/>
    </row>
    <row r="4" spans="2:9" ht="15">
      <c r="B4" s="2"/>
      <c r="C4" s="64" t="s">
        <v>34</v>
      </c>
      <c r="D4" s="65"/>
      <c r="E4" s="66"/>
      <c r="F4" s="31"/>
      <c r="G4" s="67" t="s">
        <v>35</v>
      </c>
      <c r="H4" s="67"/>
      <c r="I4" s="47"/>
    </row>
    <row r="5" spans="2:9" ht="15">
      <c r="B5" s="1" t="s">
        <v>1</v>
      </c>
      <c r="C5" s="1" t="s">
        <v>2</v>
      </c>
      <c r="D5" s="1" t="s">
        <v>3</v>
      </c>
      <c r="E5" s="1" t="s">
        <v>4</v>
      </c>
      <c r="F5" s="1" t="s">
        <v>36</v>
      </c>
      <c r="G5" s="1" t="s">
        <v>2</v>
      </c>
      <c r="H5" s="1" t="s">
        <v>3</v>
      </c>
      <c r="I5" s="1" t="s">
        <v>4</v>
      </c>
    </row>
    <row r="6" spans="2:9" ht="15">
      <c r="B6" s="3">
        <v>33786</v>
      </c>
      <c r="C6" s="2">
        <v>210</v>
      </c>
      <c r="D6" s="2">
        <v>420</v>
      </c>
      <c r="E6" s="2">
        <v>499</v>
      </c>
      <c r="F6" s="33">
        <v>1177.86</v>
      </c>
      <c r="G6" s="48">
        <f>C6/F6</f>
        <v>0.1782894401711579</v>
      </c>
      <c r="H6" s="48">
        <f>D6/F6</f>
        <v>0.3565788803423158</v>
      </c>
      <c r="I6" s="48">
        <f>E6/F6</f>
        <v>0.42364966974003704</v>
      </c>
    </row>
    <row r="7" spans="2:9" ht="15">
      <c r="B7" s="3">
        <v>33817</v>
      </c>
      <c r="C7" s="2">
        <v>220</v>
      </c>
      <c r="D7" s="2">
        <v>440</v>
      </c>
      <c r="E7" s="2">
        <v>500</v>
      </c>
      <c r="F7" s="33">
        <v>1185.29</v>
      </c>
      <c r="G7" s="48">
        <f aca="true" t="shared" si="0" ref="G7:G70">C7/F7</f>
        <v>0.18560858524074278</v>
      </c>
      <c r="H7" s="48">
        <f aca="true" t="shared" si="1" ref="H7:H70">D7/F7</f>
        <v>0.37121717048148556</v>
      </c>
      <c r="I7" s="48">
        <f aca="true" t="shared" si="2" ref="I7:I70">E7/F7</f>
        <v>0.42183769372896085</v>
      </c>
    </row>
    <row r="8" spans="2:9" ht="15">
      <c r="B8" s="3">
        <v>33848</v>
      </c>
      <c r="C8" s="2">
        <v>215</v>
      </c>
      <c r="D8" s="2">
        <v>400</v>
      </c>
      <c r="E8" s="2">
        <v>502</v>
      </c>
      <c r="F8" s="33">
        <v>1185.15</v>
      </c>
      <c r="G8" s="48">
        <f t="shared" si="0"/>
        <v>0.18141163565793358</v>
      </c>
      <c r="H8" s="48">
        <f t="shared" si="1"/>
        <v>0.33751001982871365</v>
      </c>
      <c r="I8" s="48">
        <f t="shared" si="2"/>
        <v>0.4235750748850356</v>
      </c>
    </row>
    <row r="9" spans="2:9" ht="15">
      <c r="B9" s="3">
        <v>33878</v>
      </c>
      <c r="C9" s="2">
        <v>225</v>
      </c>
      <c r="D9" s="2">
        <v>450</v>
      </c>
      <c r="E9" s="2">
        <v>510</v>
      </c>
      <c r="F9" s="33">
        <v>1181.07</v>
      </c>
      <c r="G9" s="48">
        <f t="shared" si="0"/>
        <v>0.1905052198430237</v>
      </c>
      <c r="H9" s="48">
        <f t="shared" si="1"/>
        <v>0.3810104396860474</v>
      </c>
      <c r="I9" s="48">
        <f t="shared" si="2"/>
        <v>0.43181183164418707</v>
      </c>
    </row>
    <row r="10" spans="2:9" ht="15">
      <c r="B10" s="3">
        <v>33909</v>
      </c>
      <c r="C10" s="2">
        <v>250</v>
      </c>
      <c r="D10" s="2">
        <v>500</v>
      </c>
      <c r="E10" s="2">
        <v>550</v>
      </c>
      <c r="F10" s="33">
        <v>1196.34</v>
      </c>
      <c r="G10" s="48">
        <f t="shared" si="0"/>
        <v>0.2089706939498805</v>
      </c>
      <c r="H10" s="48">
        <f t="shared" si="1"/>
        <v>0.417941387899761</v>
      </c>
      <c r="I10" s="48">
        <f t="shared" si="2"/>
        <v>0.45973552668973705</v>
      </c>
    </row>
    <row r="11" spans="2:9" ht="15">
      <c r="B11" s="3">
        <v>33939</v>
      </c>
      <c r="C11" s="2">
        <v>300</v>
      </c>
      <c r="D11" s="2">
        <v>600</v>
      </c>
      <c r="E11" s="2">
        <v>563</v>
      </c>
      <c r="F11" s="33">
        <v>1213.93</v>
      </c>
      <c r="G11" s="48">
        <f t="shared" si="0"/>
        <v>0.24713121843928396</v>
      </c>
      <c r="H11" s="48">
        <f t="shared" si="1"/>
        <v>0.4942624368785679</v>
      </c>
      <c r="I11" s="48">
        <f t="shared" si="2"/>
        <v>0.4637829199377229</v>
      </c>
    </row>
    <row r="12" spans="2:9" ht="15">
      <c r="B12" s="3">
        <v>33970</v>
      </c>
      <c r="C12" s="2">
        <v>300</v>
      </c>
      <c r="D12" s="2">
        <v>600</v>
      </c>
      <c r="E12" s="2">
        <v>606</v>
      </c>
      <c r="F12" s="33">
        <v>1217.12</v>
      </c>
      <c r="G12" s="48">
        <f t="shared" si="0"/>
        <v>0.24648350203759697</v>
      </c>
      <c r="H12" s="48">
        <f t="shared" si="1"/>
        <v>0.49296700407519395</v>
      </c>
      <c r="I12" s="48">
        <f t="shared" si="2"/>
        <v>0.4978966741159459</v>
      </c>
    </row>
    <row r="13" spans="2:9" ht="15">
      <c r="B13" s="3">
        <v>34001</v>
      </c>
      <c r="C13" s="2">
        <v>270</v>
      </c>
      <c r="D13" s="2">
        <v>540</v>
      </c>
      <c r="E13" s="2">
        <v>605</v>
      </c>
      <c r="F13" s="33">
        <v>1217.09</v>
      </c>
      <c r="G13" s="48">
        <f t="shared" si="0"/>
        <v>0.22184061983912448</v>
      </c>
      <c r="H13" s="48">
        <f t="shared" si="1"/>
        <v>0.44368123967824896</v>
      </c>
      <c r="I13" s="48">
        <f t="shared" si="2"/>
        <v>0.49708731482470486</v>
      </c>
    </row>
    <row r="14" spans="2:9" ht="15">
      <c r="B14" s="3">
        <v>34029</v>
      </c>
      <c r="C14" s="2">
        <v>280</v>
      </c>
      <c r="D14" s="2">
        <v>560</v>
      </c>
      <c r="E14" s="2">
        <v>605</v>
      </c>
      <c r="F14" s="33">
        <v>1217.52</v>
      </c>
      <c r="G14" s="48">
        <f t="shared" si="0"/>
        <v>0.22997568828438136</v>
      </c>
      <c r="H14" s="48">
        <f t="shared" si="1"/>
        <v>0.4599513765687627</v>
      </c>
      <c r="I14" s="48">
        <f t="shared" si="2"/>
        <v>0.4969117550430383</v>
      </c>
    </row>
    <row r="15" spans="2:9" ht="15">
      <c r="B15" s="3">
        <v>34060</v>
      </c>
      <c r="C15" s="2">
        <v>270</v>
      </c>
      <c r="D15" s="2">
        <v>540</v>
      </c>
      <c r="E15" s="2">
        <v>607</v>
      </c>
      <c r="F15" s="33">
        <v>1218.09</v>
      </c>
      <c r="G15" s="48">
        <f t="shared" si="0"/>
        <v>0.2216584981405315</v>
      </c>
      <c r="H15" s="48">
        <f t="shared" si="1"/>
        <v>0.443316996281063</v>
      </c>
      <c r="I15" s="48">
        <f t="shared" si="2"/>
        <v>0.49832114211593564</v>
      </c>
    </row>
    <row r="16" spans="2:9" ht="15">
      <c r="B16" s="3">
        <v>34090</v>
      </c>
      <c r="C16" s="2">
        <v>275</v>
      </c>
      <c r="D16" s="2">
        <v>550</v>
      </c>
      <c r="E16" s="2">
        <v>597</v>
      </c>
      <c r="F16" s="33">
        <v>1213.27</v>
      </c>
      <c r="G16" s="48">
        <f t="shared" si="0"/>
        <v>0.22666018281174016</v>
      </c>
      <c r="H16" s="48">
        <f t="shared" si="1"/>
        <v>0.4533203656234803</v>
      </c>
      <c r="I16" s="48">
        <f t="shared" si="2"/>
        <v>0.4920586514131232</v>
      </c>
    </row>
    <row r="17" spans="2:9" ht="15">
      <c r="B17" s="3">
        <v>34121</v>
      </c>
      <c r="C17" s="2">
        <v>270</v>
      </c>
      <c r="D17" s="2">
        <v>540</v>
      </c>
      <c r="E17" s="2">
        <v>600</v>
      </c>
      <c r="F17" s="33">
        <v>1199.09</v>
      </c>
      <c r="G17" s="48">
        <f t="shared" si="0"/>
        <v>0.2251707544888207</v>
      </c>
      <c r="H17" s="48">
        <f t="shared" si="1"/>
        <v>0.4503415089776414</v>
      </c>
      <c r="I17" s="48">
        <f t="shared" si="2"/>
        <v>0.5003794544196015</v>
      </c>
    </row>
    <row r="18" spans="2:9" ht="15">
      <c r="B18" s="3">
        <v>34151</v>
      </c>
      <c r="C18" s="2">
        <v>300</v>
      </c>
      <c r="D18" s="2">
        <v>600</v>
      </c>
      <c r="E18" s="2">
        <v>608</v>
      </c>
      <c r="F18" s="33">
        <v>1197.57</v>
      </c>
      <c r="G18" s="48">
        <f t="shared" si="0"/>
        <v>0.25050727723640376</v>
      </c>
      <c r="H18" s="48">
        <f t="shared" si="1"/>
        <v>0.5010145544728075</v>
      </c>
      <c r="I18" s="48">
        <f t="shared" si="2"/>
        <v>0.5076947485324449</v>
      </c>
    </row>
    <row r="19" spans="2:9" ht="15">
      <c r="B19" s="3">
        <v>34182</v>
      </c>
      <c r="C19" s="2">
        <v>320</v>
      </c>
      <c r="D19" s="2">
        <v>640</v>
      </c>
      <c r="E19" s="2">
        <v>645</v>
      </c>
      <c r="F19" s="33">
        <v>1196.65</v>
      </c>
      <c r="G19" s="48">
        <f t="shared" si="0"/>
        <v>0.2674131951698491</v>
      </c>
      <c r="H19" s="48">
        <f t="shared" si="1"/>
        <v>0.5348263903396983</v>
      </c>
      <c r="I19" s="48">
        <f t="shared" si="2"/>
        <v>0.5390047215142272</v>
      </c>
    </row>
    <row r="20" spans="2:9" ht="15">
      <c r="B20" s="3">
        <v>34213</v>
      </c>
      <c r="C20" s="2">
        <v>350</v>
      </c>
      <c r="D20" s="2">
        <v>700</v>
      </c>
      <c r="E20" s="2">
        <v>700</v>
      </c>
      <c r="F20" s="33">
        <v>1181.988</v>
      </c>
      <c r="G20" s="48">
        <f t="shared" si="0"/>
        <v>0.2961112972382122</v>
      </c>
      <c r="H20" s="48">
        <f t="shared" si="1"/>
        <v>0.5922225944764244</v>
      </c>
      <c r="I20" s="48">
        <f t="shared" si="2"/>
        <v>0.5922225944764244</v>
      </c>
    </row>
    <row r="21" spans="2:9" ht="15">
      <c r="B21" s="3">
        <v>34243</v>
      </c>
      <c r="C21" s="2">
        <v>350</v>
      </c>
      <c r="D21" s="2">
        <v>800</v>
      </c>
      <c r="E21" s="2">
        <v>773</v>
      </c>
      <c r="F21" s="33">
        <v>1170.837</v>
      </c>
      <c r="G21" s="48">
        <f t="shared" si="0"/>
        <v>0.2989314481862121</v>
      </c>
      <c r="H21" s="48">
        <f t="shared" si="1"/>
        <v>0.6832718815684847</v>
      </c>
      <c r="I21" s="48">
        <f t="shared" si="2"/>
        <v>0.6602114555655484</v>
      </c>
    </row>
    <row r="22" spans="2:9" ht="15">
      <c r="B22" s="3">
        <v>34274</v>
      </c>
      <c r="C22" s="2">
        <v>325</v>
      </c>
      <c r="D22" s="2">
        <v>650</v>
      </c>
      <c r="E22" s="2">
        <v>775</v>
      </c>
      <c r="F22" s="33">
        <v>1165.009</v>
      </c>
      <c r="G22" s="48">
        <f t="shared" si="0"/>
        <v>0.2789678019654784</v>
      </c>
      <c r="H22" s="48">
        <f t="shared" si="1"/>
        <v>0.5579356039309568</v>
      </c>
      <c r="I22" s="48">
        <f t="shared" si="2"/>
        <v>0.6652309123792176</v>
      </c>
    </row>
    <row r="23" spans="2:9" ht="15">
      <c r="B23" s="3">
        <v>34304</v>
      </c>
      <c r="C23" s="2">
        <v>400</v>
      </c>
      <c r="D23" s="2">
        <v>900</v>
      </c>
      <c r="E23" s="2">
        <v>770</v>
      </c>
      <c r="F23" s="33">
        <v>1146.003</v>
      </c>
      <c r="G23" s="48">
        <f t="shared" si="0"/>
        <v>0.34903922590080483</v>
      </c>
      <c r="H23" s="48">
        <f t="shared" si="1"/>
        <v>0.7853382582768108</v>
      </c>
      <c r="I23" s="48">
        <f t="shared" si="2"/>
        <v>0.6719005098590493</v>
      </c>
    </row>
    <row r="24" spans="2:9" ht="15">
      <c r="B24" s="3">
        <v>34335</v>
      </c>
      <c r="C24" s="2">
        <v>500</v>
      </c>
      <c r="D24" s="2">
        <v>900</v>
      </c>
      <c r="E24" s="2">
        <v>950</v>
      </c>
      <c r="F24" s="33">
        <v>1112.71</v>
      </c>
      <c r="G24" s="48">
        <f t="shared" si="0"/>
        <v>0.4493533804854814</v>
      </c>
      <c r="H24" s="48">
        <f t="shared" si="1"/>
        <v>0.8088360848738665</v>
      </c>
      <c r="I24" s="48">
        <f t="shared" si="2"/>
        <v>0.8537714229224146</v>
      </c>
    </row>
    <row r="25" spans="2:9" ht="15">
      <c r="B25" s="3">
        <v>34366</v>
      </c>
      <c r="C25" s="2">
        <v>600</v>
      </c>
      <c r="D25" s="4">
        <v>1100</v>
      </c>
      <c r="E25" s="4">
        <v>1200</v>
      </c>
      <c r="F25" s="33">
        <v>1047.222</v>
      </c>
      <c r="G25" s="48">
        <f t="shared" si="0"/>
        <v>0.5729444186619456</v>
      </c>
      <c r="H25" s="48">
        <f t="shared" si="1"/>
        <v>1.0503981008802337</v>
      </c>
      <c r="I25" s="48">
        <f t="shared" si="2"/>
        <v>1.1458888373238911</v>
      </c>
    </row>
    <row r="26" spans="2:9" ht="15">
      <c r="B26" s="3">
        <v>34394</v>
      </c>
      <c r="C26" s="2">
        <v>650</v>
      </c>
      <c r="D26" s="4">
        <v>1200</v>
      </c>
      <c r="E26" s="4">
        <v>1350</v>
      </c>
      <c r="F26" s="33">
        <v>1079.223</v>
      </c>
      <c r="G26" s="48">
        <f t="shared" si="0"/>
        <v>0.6022851625660314</v>
      </c>
      <c r="H26" s="48">
        <f t="shared" si="1"/>
        <v>1.1119110693526733</v>
      </c>
      <c r="I26" s="48">
        <f t="shared" si="2"/>
        <v>1.2508999530217573</v>
      </c>
    </row>
    <row r="27" spans="2:9" ht="15">
      <c r="B27" s="3">
        <v>34425</v>
      </c>
      <c r="C27" s="2">
        <v>650</v>
      </c>
      <c r="D27" s="4">
        <v>1200</v>
      </c>
      <c r="E27" s="4">
        <v>1450</v>
      </c>
      <c r="F27" s="33">
        <v>1007.032</v>
      </c>
      <c r="G27" s="48">
        <f t="shared" si="0"/>
        <v>0.6454611174222864</v>
      </c>
      <c r="H27" s="48">
        <f t="shared" si="1"/>
        <v>1.1916205244719134</v>
      </c>
      <c r="I27" s="48">
        <f t="shared" si="2"/>
        <v>1.4398748004035622</v>
      </c>
    </row>
    <row r="28" spans="2:9" ht="15">
      <c r="B28" s="3">
        <v>34455</v>
      </c>
      <c r="C28" s="2">
        <v>700</v>
      </c>
      <c r="D28" s="4">
        <v>1200</v>
      </c>
      <c r="E28" s="4">
        <v>1450</v>
      </c>
      <c r="F28" s="33">
        <v>965.708</v>
      </c>
      <c r="G28" s="48">
        <f t="shared" si="0"/>
        <v>0.7248567890086859</v>
      </c>
      <c r="H28" s="48">
        <f t="shared" si="1"/>
        <v>1.2426116383006043</v>
      </c>
      <c r="I28" s="48">
        <f t="shared" si="2"/>
        <v>1.5014890629465636</v>
      </c>
    </row>
    <row r="29" spans="2:9" ht="15">
      <c r="B29" s="3">
        <v>34486</v>
      </c>
      <c r="C29" s="2">
        <v>650</v>
      </c>
      <c r="D29" s="4">
        <v>1300</v>
      </c>
      <c r="E29" s="4">
        <v>1550</v>
      </c>
      <c r="F29" s="33">
        <v>962.59</v>
      </c>
      <c r="G29" s="48">
        <f t="shared" si="0"/>
        <v>0.6752615339864324</v>
      </c>
      <c r="H29" s="48">
        <f t="shared" si="1"/>
        <v>1.3505230679728648</v>
      </c>
      <c r="I29" s="48">
        <f t="shared" si="2"/>
        <v>1.610239042583031</v>
      </c>
    </row>
    <row r="30" spans="2:9" ht="15">
      <c r="B30" s="3">
        <v>34516</v>
      </c>
      <c r="C30" s="2">
        <v>950</v>
      </c>
      <c r="D30" s="4">
        <v>1900</v>
      </c>
      <c r="E30" s="4">
        <v>1600</v>
      </c>
      <c r="F30" s="33">
        <v>967.065</v>
      </c>
      <c r="G30" s="48">
        <f t="shared" si="0"/>
        <v>0.9823538231659712</v>
      </c>
      <c r="H30" s="48">
        <f t="shared" si="1"/>
        <v>1.9647076463319424</v>
      </c>
      <c r="I30" s="48">
        <f t="shared" si="2"/>
        <v>1.6544906495426883</v>
      </c>
    </row>
    <row r="31" spans="2:9" ht="15">
      <c r="B31" s="3">
        <v>34547</v>
      </c>
      <c r="C31" s="4">
        <v>1100</v>
      </c>
      <c r="D31" s="4">
        <v>2200</v>
      </c>
      <c r="E31" s="4">
        <v>1900</v>
      </c>
      <c r="F31" s="33">
        <v>921.379</v>
      </c>
      <c r="G31" s="48">
        <f t="shared" si="0"/>
        <v>1.1938626775735066</v>
      </c>
      <c r="H31" s="48">
        <f t="shared" si="1"/>
        <v>2.3877253551470132</v>
      </c>
      <c r="I31" s="48">
        <f t="shared" si="2"/>
        <v>2.0621264430815116</v>
      </c>
    </row>
    <row r="32" spans="2:9" ht="15">
      <c r="B32" s="3">
        <v>34578</v>
      </c>
      <c r="C32" s="4">
        <v>1000</v>
      </c>
      <c r="D32" s="4">
        <v>2150</v>
      </c>
      <c r="E32" s="4">
        <v>2000</v>
      </c>
      <c r="F32" s="33">
        <v>920.792</v>
      </c>
      <c r="G32" s="48">
        <f t="shared" si="0"/>
        <v>1.0860215987975568</v>
      </c>
      <c r="H32" s="48">
        <f t="shared" si="1"/>
        <v>2.334946437414747</v>
      </c>
      <c r="I32" s="48">
        <f t="shared" si="2"/>
        <v>2.1720431975951136</v>
      </c>
    </row>
    <row r="33" spans="2:9" ht="15">
      <c r="B33" s="3">
        <v>34608</v>
      </c>
      <c r="C33" s="2">
        <v>750</v>
      </c>
      <c r="D33" s="4">
        <v>1650</v>
      </c>
      <c r="E33" s="4">
        <v>1800</v>
      </c>
      <c r="F33" s="33">
        <v>919.781</v>
      </c>
      <c r="G33" s="48">
        <f t="shared" si="0"/>
        <v>0.8154114946927584</v>
      </c>
      <c r="H33" s="48">
        <f t="shared" si="1"/>
        <v>1.7939052883240685</v>
      </c>
      <c r="I33" s="48">
        <f t="shared" si="2"/>
        <v>1.9569875872626203</v>
      </c>
    </row>
    <row r="34" spans="2:9" ht="15">
      <c r="B34" s="3">
        <v>34639</v>
      </c>
      <c r="C34" s="2">
        <v>825</v>
      </c>
      <c r="D34" s="4">
        <v>1925</v>
      </c>
      <c r="E34" s="4">
        <v>2100</v>
      </c>
      <c r="F34" s="33">
        <v>920.138</v>
      </c>
      <c r="G34" s="48">
        <f t="shared" si="0"/>
        <v>0.8966046397388218</v>
      </c>
      <c r="H34" s="48">
        <f t="shared" si="1"/>
        <v>2.0920774927239174</v>
      </c>
      <c r="I34" s="48">
        <f t="shared" si="2"/>
        <v>2.282266355698819</v>
      </c>
    </row>
    <row r="35" spans="2:9" ht="15">
      <c r="B35" s="3">
        <v>34669</v>
      </c>
      <c r="C35" s="2">
        <v>800</v>
      </c>
      <c r="D35" s="4">
        <v>1600</v>
      </c>
      <c r="E35" s="4">
        <v>1900</v>
      </c>
      <c r="F35" s="33">
        <v>929.75</v>
      </c>
      <c r="G35" s="48">
        <f t="shared" si="0"/>
        <v>0.860446356547459</v>
      </c>
      <c r="H35" s="48">
        <f t="shared" si="1"/>
        <v>1.720892713094918</v>
      </c>
      <c r="I35" s="48">
        <f t="shared" si="2"/>
        <v>2.043560096800215</v>
      </c>
    </row>
    <row r="36" spans="2:9" ht="15">
      <c r="B36" s="3">
        <v>34700</v>
      </c>
      <c r="C36" s="2">
        <v>850</v>
      </c>
      <c r="D36" s="4">
        <v>1700</v>
      </c>
      <c r="E36" s="4">
        <v>1650</v>
      </c>
      <c r="F36" s="33">
        <v>925.04</v>
      </c>
      <c r="G36" s="48">
        <f t="shared" si="0"/>
        <v>0.9188791836028712</v>
      </c>
      <c r="H36" s="48">
        <f t="shared" si="1"/>
        <v>1.8377583672057425</v>
      </c>
      <c r="I36" s="48">
        <f t="shared" si="2"/>
        <v>1.7837066505232206</v>
      </c>
    </row>
    <row r="37" spans="2:9" ht="15">
      <c r="B37" s="3">
        <v>34731</v>
      </c>
      <c r="C37" s="2">
        <v>900</v>
      </c>
      <c r="D37" s="4">
        <v>1800</v>
      </c>
      <c r="E37" s="4">
        <v>1500</v>
      </c>
      <c r="F37" s="33">
        <v>925.528</v>
      </c>
      <c r="G37" s="48">
        <f t="shared" si="0"/>
        <v>0.9724179063194198</v>
      </c>
      <c r="H37" s="48">
        <f t="shared" si="1"/>
        <v>1.9448358126388396</v>
      </c>
      <c r="I37" s="48">
        <f t="shared" si="2"/>
        <v>1.6206965105323663</v>
      </c>
    </row>
    <row r="38" spans="2:9" ht="15">
      <c r="B38" s="3">
        <v>34759</v>
      </c>
      <c r="C38" s="2">
        <v>800</v>
      </c>
      <c r="D38" s="4">
        <v>1750</v>
      </c>
      <c r="E38" s="4">
        <v>1475</v>
      </c>
      <c r="F38" s="33">
        <v>927.035</v>
      </c>
      <c r="G38" s="48">
        <f t="shared" si="0"/>
        <v>0.8629663389192426</v>
      </c>
      <c r="H38" s="48">
        <f t="shared" si="1"/>
        <v>1.8877388663858432</v>
      </c>
      <c r="I38" s="48">
        <f t="shared" si="2"/>
        <v>1.5910941873823534</v>
      </c>
    </row>
    <row r="39" spans="2:9" ht="15">
      <c r="B39" s="3">
        <v>34790</v>
      </c>
      <c r="C39" s="2">
        <v>775</v>
      </c>
      <c r="D39" s="4">
        <v>1700</v>
      </c>
      <c r="E39" s="4">
        <v>1475</v>
      </c>
      <c r="F39" s="33">
        <v>928.828</v>
      </c>
      <c r="G39" s="48">
        <f t="shared" si="0"/>
        <v>0.8343848376663925</v>
      </c>
      <c r="H39" s="48">
        <f t="shared" si="1"/>
        <v>1.830263514881119</v>
      </c>
      <c r="I39" s="48">
        <f t="shared" si="2"/>
        <v>1.588022755558618</v>
      </c>
    </row>
    <row r="40" spans="2:9" ht="15">
      <c r="B40" s="3">
        <v>34820</v>
      </c>
      <c r="C40" s="2">
        <v>825</v>
      </c>
      <c r="D40" s="4">
        <v>1750</v>
      </c>
      <c r="E40" s="4">
        <v>1500</v>
      </c>
      <c r="F40" s="33">
        <v>941.02</v>
      </c>
      <c r="G40" s="48">
        <f t="shared" si="0"/>
        <v>0.8767082527470192</v>
      </c>
      <c r="H40" s="48">
        <f t="shared" si="1"/>
        <v>1.859684172493677</v>
      </c>
      <c r="I40" s="48">
        <f t="shared" si="2"/>
        <v>1.5940150049945805</v>
      </c>
    </row>
    <row r="41" spans="2:9" ht="15">
      <c r="B41" s="3">
        <v>34851</v>
      </c>
      <c r="C41" s="2">
        <v>900</v>
      </c>
      <c r="D41" s="4">
        <v>1800</v>
      </c>
      <c r="E41" s="4">
        <v>1550</v>
      </c>
      <c r="F41" s="33">
        <v>964.81</v>
      </c>
      <c r="G41" s="48">
        <f t="shared" si="0"/>
        <v>0.9328261522994166</v>
      </c>
      <c r="H41" s="48">
        <f t="shared" si="1"/>
        <v>1.8656523045988331</v>
      </c>
      <c r="I41" s="48">
        <f t="shared" si="2"/>
        <v>1.6065339289601062</v>
      </c>
    </row>
    <row r="42" spans="2:9" ht="15">
      <c r="B42" s="3">
        <v>34881</v>
      </c>
      <c r="C42" s="2">
        <v>950</v>
      </c>
      <c r="D42" s="4">
        <v>1900</v>
      </c>
      <c r="E42" s="4">
        <v>1550</v>
      </c>
      <c r="F42" s="33">
        <v>968.93</v>
      </c>
      <c r="G42" s="48">
        <f t="shared" si="0"/>
        <v>0.9804629849421528</v>
      </c>
      <c r="H42" s="48">
        <f t="shared" si="1"/>
        <v>1.9609259698843056</v>
      </c>
      <c r="I42" s="48">
        <f t="shared" si="2"/>
        <v>1.5997027649056177</v>
      </c>
    </row>
    <row r="43" spans="2:9" ht="15">
      <c r="B43" s="3">
        <v>34912</v>
      </c>
      <c r="C43" s="2">
        <v>900</v>
      </c>
      <c r="D43" s="4">
        <v>1850</v>
      </c>
      <c r="E43" s="4">
        <v>1435</v>
      </c>
      <c r="F43" s="33">
        <v>970.03</v>
      </c>
      <c r="G43" s="48">
        <f t="shared" si="0"/>
        <v>0.927806356504438</v>
      </c>
      <c r="H43" s="48">
        <f t="shared" si="1"/>
        <v>1.9071575105924559</v>
      </c>
      <c r="I43" s="48">
        <f t="shared" si="2"/>
        <v>1.479335690648743</v>
      </c>
    </row>
    <row r="44" spans="2:9" ht="15">
      <c r="B44" s="3">
        <v>34943</v>
      </c>
      <c r="C44" s="2">
        <v>750</v>
      </c>
      <c r="D44" s="4">
        <v>1600</v>
      </c>
      <c r="E44" s="4">
        <v>1435</v>
      </c>
      <c r="F44" s="33">
        <v>977.7</v>
      </c>
      <c r="G44" s="48">
        <f t="shared" si="0"/>
        <v>0.7671064743786438</v>
      </c>
      <c r="H44" s="48">
        <f t="shared" si="1"/>
        <v>1.6364938120077732</v>
      </c>
      <c r="I44" s="48">
        <f t="shared" si="2"/>
        <v>1.4677303876444716</v>
      </c>
    </row>
    <row r="45" spans="2:9" ht="15">
      <c r="B45" s="3">
        <v>34973</v>
      </c>
      <c r="C45" s="2">
        <v>725</v>
      </c>
      <c r="D45" s="4">
        <v>1680</v>
      </c>
      <c r="E45" s="4">
        <v>1365</v>
      </c>
      <c r="F45" s="33">
        <v>1043.38</v>
      </c>
      <c r="G45" s="48">
        <f t="shared" si="0"/>
        <v>0.6948570990434932</v>
      </c>
      <c r="H45" s="48">
        <f t="shared" si="1"/>
        <v>1.610151622611129</v>
      </c>
      <c r="I45" s="48">
        <f t="shared" si="2"/>
        <v>1.3082481933715424</v>
      </c>
    </row>
    <row r="46" spans="2:9" ht="15">
      <c r="B46" s="3">
        <v>35004</v>
      </c>
      <c r="C46" s="2">
        <v>825</v>
      </c>
      <c r="D46" s="4">
        <v>1730</v>
      </c>
      <c r="E46" s="4">
        <v>1265</v>
      </c>
      <c r="F46" s="33">
        <v>1028.3</v>
      </c>
      <c r="G46" s="48">
        <f t="shared" si="0"/>
        <v>0.8022950500826608</v>
      </c>
      <c r="H46" s="48">
        <f t="shared" si="1"/>
        <v>1.682388408052125</v>
      </c>
      <c r="I46" s="48">
        <f t="shared" si="2"/>
        <v>1.2301857434600798</v>
      </c>
    </row>
    <row r="47" spans="2:9" ht="15">
      <c r="B47" s="3">
        <v>35034</v>
      </c>
      <c r="C47" s="2">
        <v>718</v>
      </c>
      <c r="D47" s="4">
        <v>1380</v>
      </c>
      <c r="E47" s="4">
        <v>1220</v>
      </c>
      <c r="F47" s="33">
        <v>1023.25</v>
      </c>
      <c r="G47" s="48">
        <f t="shared" si="0"/>
        <v>0.7016858050329832</v>
      </c>
      <c r="H47" s="48">
        <f t="shared" si="1"/>
        <v>1.3486440263865136</v>
      </c>
      <c r="I47" s="48">
        <f t="shared" si="2"/>
        <v>1.1922795015880772</v>
      </c>
    </row>
    <row r="48" spans="2:9" ht="15">
      <c r="B48" s="3">
        <v>35065</v>
      </c>
      <c r="C48" s="2">
        <v>600</v>
      </c>
      <c r="D48" s="4">
        <v>1350</v>
      </c>
      <c r="E48" s="4">
        <v>1000</v>
      </c>
      <c r="F48" s="33">
        <v>1017.72</v>
      </c>
      <c r="G48" s="48">
        <f t="shared" si="0"/>
        <v>0.5895531187359981</v>
      </c>
      <c r="H48" s="48">
        <f t="shared" si="1"/>
        <v>1.3264945171559956</v>
      </c>
      <c r="I48" s="48">
        <f t="shared" si="2"/>
        <v>0.9825885312266635</v>
      </c>
    </row>
    <row r="49" spans="2:9" ht="15">
      <c r="B49" s="3">
        <v>35096</v>
      </c>
      <c r="C49" s="2">
        <v>700</v>
      </c>
      <c r="D49" s="4">
        <v>1400</v>
      </c>
      <c r="E49" s="4">
        <v>1300</v>
      </c>
      <c r="F49" s="33">
        <v>1022.37</v>
      </c>
      <c r="G49" s="48">
        <f t="shared" si="0"/>
        <v>0.6846836272582333</v>
      </c>
      <c r="H49" s="48">
        <f t="shared" si="1"/>
        <v>1.3693672545164666</v>
      </c>
      <c r="I49" s="48">
        <f t="shared" si="2"/>
        <v>1.2715553077652904</v>
      </c>
    </row>
    <row r="50" spans="2:9" ht="15">
      <c r="B50" s="3">
        <v>35125</v>
      </c>
      <c r="C50" s="2">
        <v>700</v>
      </c>
      <c r="D50" s="4">
        <v>1450</v>
      </c>
      <c r="E50" s="4">
        <v>1300</v>
      </c>
      <c r="F50" s="33">
        <v>1016.6</v>
      </c>
      <c r="G50" s="48">
        <f t="shared" si="0"/>
        <v>0.6885697422781821</v>
      </c>
      <c r="H50" s="48">
        <f t="shared" si="1"/>
        <v>1.4263230375762346</v>
      </c>
      <c r="I50" s="48">
        <f t="shared" si="2"/>
        <v>1.278772378516624</v>
      </c>
    </row>
    <row r="51" spans="2:9" ht="15">
      <c r="B51" s="3">
        <v>35156</v>
      </c>
      <c r="C51" s="2">
        <v>650</v>
      </c>
      <c r="D51" s="4">
        <v>1450</v>
      </c>
      <c r="E51" s="4">
        <v>1325</v>
      </c>
      <c r="F51" s="33">
        <v>1013.56</v>
      </c>
      <c r="G51" s="48">
        <f t="shared" si="0"/>
        <v>0.641303918860255</v>
      </c>
      <c r="H51" s="48">
        <f t="shared" si="1"/>
        <v>1.4306010497651842</v>
      </c>
      <c r="I51" s="48">
        <f t="shared" si="2"/>
        <v>1.307273373061289</v>
      </c>
    </row>
    <row r="52" spans="2:9" ht="15">
      <c r="B52" s="3">
        <v>35186</v>
      </c>
      <c r="C52" s="2">
        <v>600</v>
      </c>
      <c r="D52" s="4">
        <v>1350</v>
      </c>
      <c r="E52" s="4">
        <v>1250</v>
      </c>
      <c r="F52" s="33">
        <v>1018</v>
      </c>
      <c r="G52" s="48">
        <f t="shared" si="0"/>
        <v>0.5893909626719057</v>
      </c>
      <c r="H52" s="48">
        <f t="shared" si="1"/>
        <v>1.3261296660117878</v>
      </c>
      <c r="I52" s="48">
        <f t="shared" si="2"/>
        <v>1.2278978388998036</v>
      </c>
    </row>
    <row r="53" spans="2:9" ht="15">
      <c r="B53" s="3">
        <v>35217</v>
      </c>
      <c r="C53" s="2">
        <v>550</v>
      </c>
      <c r="D53" s="4">
        <v>1325</v>
      </c>
      <c r="E53" s="4">
        <v>1300</v>
      </c>
      <c r="F53" s="33">
        <v>1041.36</v>
      </c>
      <c r="G53" s="48">
        <f t="shared" si="0"/>
        <v>0.5281554889759545</v>
      </c>
      <c r="H53" s="48">
        <f t="shared" si="1"/>
        <v>1.272374587078436</v>
      </c>
      <c r="I53" s="48">
        <f t="shared" si="2"/>
        <v>1.2483675193977108</v>
      </c>
    </row>
    <row r="54" spans="2:9" ht="15">
      <c r="B54" s="3">
        <v>35247</v>
      </c>
      <c r="C54" s="2">
        <v>500</v>
      </c>
      <c r="D54" s="4">
        <v>1200</v>
      </c>
      <c r="E54" s="4">
        <v>1325</v>
      </c>
      <c r="F54" s="33">
        <v>1055.44</v>
      </c>
      <c r="G54" s="48">
        <f t="shared" si="0"/>
        <v>0.4737360721594785</v>
      </c>
      <c r="H54" s="48">
        <f t="shared" si="1"/>
        <v>1.1369665731827483</v>
      </c>
      <c r="I54" s="48">
        <f t="shared" si="2"/>
        <v>1.255400591222618</v>
      </c>
    </row>
    <row r="55" spans="2:9" ht="15">
      <c r="B55" s="3">
        <v>35278</v>
      </c>
      <c r="C55" s="2">
        <v>450</v>
      </c>
      <c r="D55" s="4">
        <v>1000</v>
      </c>
      <c r="E55" s="4">
        <v>1250</v>
      </c>
      <c r="F55" s="33">
        <v>1067.44</v>
      </c>
      <c r="G55" s="48">
        <f t="shared" si="0"/>
        <v>0.421569362212396</v>
      </c>
      <c r="H55" s="48">
        <f t="shared" si="1"/>
        <v>0.9368208049164355</v>
      </c>
      <c r="I55" s="48">
        <f t="shared" si="2"/>
        <v>1.1710260061455444</v>
      </c>
    </row>
    <row r="56" spans="2:9" ht="15">
      <c r="B56" s="3">
        <v>35309</v>
      </c>
      <c r="C56" s="2">
        <v>500</v>
      </c>
      <c r="D56" s="4">
        <v>1100</v>
      </c>
      <c r="E56" s="4">
        <v>1300</v>
      </c>
      <c r="F56" s="33">
        <v>1074.97</v>
      </c>
      <c r="G56" s="48">
        <f t="shared" si="0"/>
        <v>0.46512925942119315</v>
      </c>
      <c r="H56" s="48">
        <f t="shared" si="1"/>
        <v>1.0232843707266248</v>
      </c>
      <c r="I56" s="48">
        <f t="shared" si="2"/>
        <v>1.209336074495102</v>
      </c>
    </row>
    <row r="57" spans="2:9" ht="15">
      <c r="B57" s="3">
        <v>35339</v>
      </c>
      <c r="C57" s="2">
        <v>450</v>
      </c>
      <c r="D57" s="2">
        <v>900</v>
      </c>
      <c r="E57" s="4">
        <v>1150</v>
      </c>
      <c r="F57" s="33">
        <v>1105.05</v>
      </c>
      <c r="G57" s="48">
        <f t="shared" si="0"/>
        <v>0.40722139269716306</v>
      </c>
      <c r="H57" s="48">
        <f t="shared" si="1"/>
        <v>0.8144427853943261</v>
      </c>
      <c r="I57" s="48">
        <f t="shared" si="2"/>
        <v>1.0406768924483056</v>
      </c>
    </row>
    <row r="58" spans="2:9" ht="15">
      <c r="B58" s="3">
        <v>35370</v>
      </c>
      <c r="C58" s="2">
        <v>400</v>
      </c>
      <c r="D58" s="2">
        <v>850</v>
      </c>
      <c r="E58" s="4">
        <v>1100</v>
      </c>
      <c r="F58" s="33">
        <v>1081.48</v>
      </c>
      <c r="G58" s="48">
        <f t="shared" si="0"/>
        <v>0.3698635203609868</v>
      </c>
      <c r="H58" s="48">
        <f t="shared" si="1"/>
        <v>0.7859599807670969</v>
      </c>
      <c r="I58" s="48">
        <f t="shared" si="2"/>
        <v>1.0171246809927137</v>
      </c>
    </row>
    <row r="59" spans="2:9" ht="15">
      <c r="B59" s="3">
        <v>35400</v>
      </c>
      <c r="C59" s="2">
        <v>350</v>
      </c>
      <c r="D59" s="2">
        <v>800</v>
      </c>
      <c r="E59" s="4">
        <v>1050</v>
      </c>
      <c r="F59" s="33">
        <v>1030.35</v>
      </c>
      <c r="G59" s="48">
        <f t="shared" si="0"/>
        <v>0.3396903964672199</v>
      </c>
      <c r="H59" s="48">
        <f t="shared" si="1"/>
        <v>0.776435191925074</v>
      </c>
      <c r="I59" s="48">
        <f t="shared" si="2"/>
        <v>1.0190711894016597</v>
      </c>
    </row>
    <row r="60" spans="2:9" ht="15">
      <c r="B60" s="3">
        <v>35431</v>
      </c>
      <c r="C60" s="2">
        <v>550</v>
      </c>
      <c r="D60" s="4">
        <v>1150</v>
      </c>
      <c r="E60" s="4">
        <v>1350</v>
      </c>
      <c r="F60" s="33">
        <v>1044.85</v>
      </c>
      <c r="G60" s="48">
        <f t="shared" si="0"/>
        <v>0.5263913480403887</v>
      </c>
      <c r="H60" s="48">
        <f t="shared" si="1"/>
        <v>1.10063645499354</v>
      </c>
      <c r="I60" s="48">
        <f t="shared" si="2"/>
        <v>1.2920514906445904</v>
      </c>
    </row>
    <row r="61" spans="2:9" ht="15">
      <c r="B61" s="3">
        <v>35462</v>
      </c>
      <c r="C61" s="2">
        <v>650</v>
      </c>
      <c r="D61" s="4">
        <v>1400</v>
      </c>
      <c r="E61" s="4">
        <v>1650</v>
      </c>
      <c r="F61" s="33">
        <v>1033.111</v>
      </c>
      <c r="G61" s="48">
        <f t="shared" si="0"/>
        <v>0.6291676305837417</v>
      </c>
      <c r="H61" s="48">
        <f t="shared" si="1"/>
        <v>1.3551302812572898</v>
      </c>
      <c r="I61" s="48">
        <f t="shared" si="2"/>
        <v>1.5971178314818057</v>
      </c>
    </row>
    <row r="62" spans="2:9" ht="15">
      <c r="B62" s="3">
        <v>35490</v>
      </c>
      <c r="C62" s="2">
        <v>600</v>
      </c>
      <c r="D62" s="4">
        <v>1325</v>
      </c>
      <c r="E62" s="4">
        <v>1550</v>
      </c>
      <c r="F62" s="33">
        <v>1024.954</v>
      </c>
      <c r="G62" s="48">
        <f t="shared" si="0"/>
        <v>0.5853921249148742</v>
      </c>
      <c r="H62" s="48">
        <f t="shared" si="1"/>
        <v>1.2927409425203473</v>
      </c>
      <c r="I62" s="48">
        <f t="shared" si="2"/>
        <v>1.5122629893634252</v>
      </c>
    </row>
    <row r="63" spans="2:9" ht="15">
      <c r="B63" s="3">
        <v>35521</v>
      </c>
      <c r="C63" s="2">
        <v>700</v>
      </c>
      <c r="D63" s="4">
        <v>1400</v>
      </c>
      <c r="E63" s="4">
        <v>1750</v>
      </c>
      <c r="F63" s="33">
        <v>1046.462380952381</v>
      </c>
      <c r="G63" s="48">
        <f t="shared" si="0"/>
        <v>0.6689203670780147</v>
      </c>
      <c r="H63" s="48">
        <f t="shared" si="1"/>
        <v>1.3378407341560294</v>
      </c>
      <c r="I63" s="48">
        <f t="shared" si="2"/>
        <v>1.672300917695037</v>
      </c>
    </row>
    <row r="64" spans="2:9" ht="15">
      <c r="B64" s="3">
        <v>35551</v>
      </c>
      <c r="C64" s="2">
        <v>800</v>
      </c>
      <c r="D64" s="4">
        <v>1750</v>
      </c>
      <c r="E64" s="4">
        <v>2250</v>
      </c>
      <c r="F64" s="33">
        <v>1065.298</v>
      </c>
      <c r="G64" s="48">
        <f t="shared" si="0"/>
        <v>0.750963580143772</v>
      </c>
      <c r="H64" s="48">
        <f t="shared" si="1"/>
        <v>1.6427328315645011</v>
      </c>
      <c r="I64" s="48">
        <f t="shared" si="2"/>
        <v>2.1120850691543587</v>
      </c>
    </row>
    <row r="65" spans="2:9" ht="15">
      <c r="B65" s="3">
        <v>35582</v>
      </c>
      <c r="C65" s="2">
        <v>625</v>
      </c>
      <c r="D65" s="4">
        <v>1450</v>
      </c>
      <c r="E65" s="4">
        <v>1850</v>
      </c>
      <c r="F65" s="33">
        <v>1067.588</v>
      </c>
      <c r="G65" s="48">
        <f t="shared" si="0"/>
        <v>0.5854318332540268</v>
      </c>
      <c r="H65" s="48">
        <f t="shared" si="1"/>
        <v>1.3582018531493423</v>
      </c>
      <c r="I65" s="48">
        <f t="shared" si="2"/>
        <v>1.7328782264319196</v>
      </c>
    </row>
    <row r="66" spans="2:9" ht="15">
      <c r="B66" s="3">
        <v>35612</v>
      </c>
      <c r="C66" s="2">
        <v>600</v>
      </c>
      <c r="D66" s="4">
        <v>1500</v>
      </c>
      <c r="E66" s="4">
        <v>2350</v>
      </c>
      <c r="F66" s="33">
        <v>1068.023</v>
      </c>
      <c r="G66" s="48">
        <f t="shared" si="0"/>
        <v>0.5617856544287905</v>
      </c>
      <c r="H66" s="48">
        <f t="shared" si="1"/>
        <v>1.404464136071976</v>
      </c>
      <c r="I66" s="48">
        <f t="shared" si="2"/>
        <v>2.2003271465127625</v>
      </c>
    </row>
    <row r="67" spans="2:9" ht="15">
      <c r="B67" s="3">
        <v>35643</v>
      </c>
      <c r="C67" s="2">
        <v>550</v>
      </c>
      <c r="D67" s="4">
        <v>1250</v>
      </c>
      <c r="E67" s="4">
        <v>2150</v>
      </c>
      <c r="F67" s="33">
        <v>1098.168</v>
      </c>
      <c r="G67" s="48">
        <f t="shared" si="0"/>
        <v>0.50083411645577</v>
      </c>
      <c r="H67" s="48">
        <f t="shared" si="1"/>
        <v>1.1382593555812954</v>
      </c>
      <c r="I67" s="48">
        <f t="shared" si="2"/>
        <v>1.9578060915998283</v>
      </c>
    </row>
    <row r="68" spans="2:9" ht="15">
      <c r="B68" s="3">
        <v>35674</v>
      </c>
      <c r="C68" s="2">
        <v>600</v>
      </c>
      <c r="D68" s="4">
        <v>1225</v>
      </c>
      <c r="E68" s="4">
        <v>2100</v>
      </c>
      <c r="F68" s="33">
        <v>1117.123</v>
      </c>
      <c r="G68" s="48">
        <f t="shared" si="0"/>
        <v>0.5370939457875274</v>
      </c>
      <c r="H68" s="48">
        <f t="shared" si="1"/>
        <v>1.0965668059828684</v>
      </c>
      <c r="I68" s="48">
        <f t="shared" si="2"/>
        <v>1.8798288102563459</v>
      </c>
    </row>
    <row r="69" spans="2:9" ht="15">
      <c r="B69" s="3">
        <v>35704</v>
      </c>
      <c r="C69" s="2">
        <v>550</v>
      </c>
      <c r="D69" s="4">
        <v>1250</v>
      </c>
      <c r="E69" s="4">
        <v>2000</v>
      </c>
      <c r="F69" s="33">
        <v>1140.396</v>
      </c>
      <c r="G69" s="48">
        <f t="shared" si="0"/>
        <v>0.48228860851844446</v>
      </c>
      <c r="H69" s="48">
        <f t="shared" si="1"/>
        <v>1.0961104739055556</v>
      </c>
      <c r="I69" s="48">
        <f t="shared" si="2"/>
        <v>1.753776758248889</v>
      </c>
    </row>
    <row r="70" spans="2:9" ht="15">
      <c r="B70" s="3">
        <v>35735</v>
      </c>
      <c r="C70" s="2">
        <v>600</v>
      </c>
      <c r="D70" s="4">
        <v>1300</v>
      </c>
      <c r="E70" s="4">
        <v>2000</v>
      </c>
      <c r="F70" s="33">
        <v>1147.189</v>
      </c>
      <c r="G70" s="48">
        <f t="shared" si="0"/>
        <v>0.5230175672883892</v>
      </c>
      <c r="H70" s="48">
        <f t="shared" si="1"/>
        <v>1.1332047291248433</v>
      </c>
      <c r="I70" s="48">
        <f t="shared" si="2"/>
        <v>1.7433918909612975</v>
      </c>
    </row>
    <row r="71" spans="2:9" ht="15">
      <c r="B71" s="3">
        <v>35765</v>
      </c>
      <c r="C71" s="2">
        <v>650</v>
      </c>
      <c r="D71" s="4">
        <v>1350</v>
      </c>
      <c r="E71" s="4">
        <v>2050</v>
      </c>
      <c r="F71" s="33">
        <v>1142.942</v>
      </c>
      <c r="G71" s="48">
        <f aca="true" t="shared" si="3" ref="G71:G134">C71/F71</f>
        <v>0.5687077734478215</v>
      </c>
      <c r="H71" s="48">
        <f aca="true" t="shared" si="4" ref="H71:H134">D71/F71</f>
        <v>1.1811622986993215</v>
      </c>
      <c r="I71" s="48">
        <f aca="true" t="shared" si="5" ref="I71:I134">E71/F71</f>
        <v>1.7936168239508217</v>
      </c>
    </row>
    <row r="72" spans="2:9" ht="15">
      <c r="B72" s="3">
        <v>35796</v>
      </c>
      <c r="C72" s="2">
        <v>725</v>
      </c>
      <c r="D72" s="4">
        <v>1600</v>
      </c>
      <c r="E72" s="4">
        <v>2430</v>
      </c>
      <c r="F72" s="33">
        <v>1148.0678947368422</v>
      </c>
      <c r="G72" s="48">
        <f t="shared" si="3"/>
        <v>0.6314957532770159</v>
      </c>
      <c r="H72" s="48">
        <f t="shared" si="4"/>
        <v>1.3936458003354835</v>
      </c>
      <c r="I72" s="48">
        <f t="shared" si="5"/>
        <v>2.1165995592595155</v>
      </c>
    </row>
    <row r="73" spans="2:9" ht="15">
      <c r="B73" s="3">
        <v>35827</v>
      </c>
      <c r="C73" s="2">
        <v>750</v>
      </c>
      <c r="D73" s="4">
        <v>1650</v>
      </c>
      <c r="E73" s="4">
        <v>2450</v>
      </c>
      <c r="F73" s="33">
        <v>1152.522</v>
      </c>
      <c r="G73" s="48">
        <f t="shared" si="3"/>
        <v>0.6507467970242651</v>
      </c>
      <c r="H73" s="48">
        <f t="shared" si="4"/>
        <v>1.4316429534533832</v>
      </c>
      <c r="I73" s="48">
        <f t="shared" si="5"/>
        <v>2.125772870279266</v>
      </c>
    </row>
    <row r="74" spans="2:9" ht="15">
      <c r="B74" s="3">
        <v>35855</v>
      </c>
      <c r="C74" s="2">
        <v>780</v>
      </c>
      <c r="D74" s="4">
        <v>1750</v>
      </c>
      <c r="E74" s="4">
        <v>2675</v>
      </c>
      <c r="F74" s="33">
        <v>1152.385</v>
      </c>
      <c r="G74" s="48">
        <f t="shared" si="3"/>
        <v>0.676857126741497</v>
      </c>
      <c r="H74" s="48">
        <f t="shared" si="4"/>
        <v>1.5185897074328458</v>
      </c>
      <c r="I74" s="48">
        <f t="shared" si="5"/>
        <v>2.321272838504493</v>
      </c>
    </row>
    <row r="75" spans="2:9" ht="15">
      <c r="B75" s="3">
        <v>35886</v>
      </c>
      <c r="C75" s="2">
        <v>860</v>
      </c>
      <c r="D75" s="4">
        <v>1765</v>
      </c>
      <c r="E75" s="4">
        <v>2200</v>
      </c>
      <c r="F75" s="33">
        <v>1174.507</v>
      </c>
      <c r="G75" s="48">
        <f t="shared" si="3"/>
        <v>0.7322221153215774</v>
      </c>
      <c r="H75" s="48">
        <f t="shared" si="4"/>
        <v>1.5027581785378885</v>
      </c>
      <c r="I75" s="48">
        <f t="shared" si="5"/>
        <v>1.8731263415203143</v>
      </c>
    </row>
    <row r="76" spans="2:9" ht="15">
      <c r="B76" s="3">
        <v>35916</v>
      </c>
      <c r="C76" s="2">
        <v>845</v>
      </c>
      <c r="D76" s="4">
        <v>1690</v>
      </c>
      <c r="E76" s="4">
        <v>2150</v>
      </c>
      <c r="F76" s="33">
        <v>1223.476</v>
      </c>
      <c r="G76" s="48">
        <f t="shared" si="3"/>
        <v>0.6906551497536526</v>
      </c>
      <c r="H76" s="48">
        <f t="shared" si="4"/>
        <v>1.3813102995073052</v>
      </c>
      <c r="I76" s="48">
        <f t="shared" si="5"/>
        <v>1.757288250852489</v>
      </c>
    </row>
    <row r="77" spans="2:9" ht="15">
      <c r="B77" s="3">
        <v>35947</v>
      </c>
      <c r="C77" s="2">
        <v>725</v>
      </c>
      <c r="D77" s="4">
        <v>1500</v>
      </c>
      <c r="E77" s="4">
        <v>1890</v>
      </c>
      <c r="F77" s="33">
        <v>1231.022</v>
      </c>
      <c r="G77" s="48">
        <f t="shared" si="3"/>
        <v>0.5889415461299636</v>
      </c>
      <c r="H77" s="48">
        <f t="shared" si="4"/>
        <v>1.2184997506137178</v>
      </c>
      <c r="I77" s="48">
        <f t="shared" si="5"/>
        <v>1.5353096857732844</v>
      </c>
    </row>
    <row r="78" spans="2:9" ht="15">
      <c r="B78" s="3">
        <v>35977</v>
      </c>
      <c r="C78" s="2">
        <v>650</v>
      </c>
      <c r="D78" s="4">
        <v>1400</v>
      </c>
      <c r="E78" s="4">
        <v>1900</v>
      </c>
      <c r="F78" s="33">
        <v>1235.018</v>
      </c>
      <c r="G78" s="48">
        <f t="shared" si="3"/>
        <v>0.5263081185861258</v>
      </c>
      <c r="H78" s="48">
        <f t="shared" si="4"/>
        <v>1.1335867169547327</v>
      </c>
      <c r="I78" s="48">
        <f t="shared" si="5"/>
        <v>1.538439115867137</v>
      </c>
    </row>
    <row r="79" spans="2:9" ht="15">
      <c r="B79" s="3">
        <v>36008</v>
      </c>
      <c r="C79" s="2">
        <v>700</v>
      </c>
      <c r="D79" s="4">
        <v>1550</v>
      </c>
      <c r="E79" s="4">
        <v>1800</v>
      </c>
      <c r="F79" s="33">
        <v>1244.374</v>
      </c>
      <c r="G79" s="48">
        <f t="shared" si="3"/>
        <v>0.5625318433204165</v>
      </c>
      <c r="H79" s="48">
        <f t="shared" si="4"/>
        <v>1.245606224495208</v>
      </c>
      <c r="I79" s="48">
        <f t="shared" si="5"/>
        <v>1.4465104542524996</v>
      </c>
    </row>
    <row r="80" spans="2:9" ht="15">
      <c r="B80" s="3">
        <v>36039</v>
      </c>
      <c r="C80" s="2">
        <v>750</v>
      </c>
      <c r="D80" s="4">
        <v>1700</v>
      </c>
      <c r="E80" s="4">
        <v>1750</v>
      </c>
      <c r="F80" s="33">
        <v>1284.843</v>
      </c>
      <c r="G80" s="48">
        <f t="shared" si="3"/>
        <v>0.5837289069559471</v>
      </c>
      <c r="H80" s="48">
        <f t="shared" si="4"/>
        <v>1.3231188557668134</v>
      </c>
      <c r="I80" s="48">
        <f t="shared" si="5"/>
        <v>1.3620341162305432</v>
      </c>
    </row>
    <row r="81" spans="2:9" ht="15">
      <c r="B81" s="3">
        <v>36069</v>
      </c>
      <c r="C81" s="2">
        <v>600</v>
      </c>
      <c r="D81" s="4">
        <v>1250</v>
      </c>
      <c r="E81" s="4">
        <v>2100</v>
      </c>
      <c r="F81" s="33">
        <v>1314.185</v>
      </c>
      <c r="G81" s="48">
        <f t="shared" si="3"/>
        <v>0.4565567252707952</v>
      </c>
      <c r="H81" s="48">
        <f t="shared" si="4"/>
        <v>0.9511598443141567</v>
      </c>
      <c r="I81" s="48">
        <f t="shared" si="5"/>
        <v>1.5979485384477834</v>
      </c>
    </row>
    <row r="82" spans="2:9" ht="15">
      <c r="B82" s="3">
        <v>36100</v>
      </c>
      <c r="C82" s="2">
        <v>620</v>
      </c>
      <c r="D82" s="4">
        <v>1300</v>
      </c>
      <c r="E82" s="4">
        <v>2150</v>
      </c>
      <c r="F82" s="33">
        <v>1353.82</v>
      </c>
      <c r="G82" s="48">
        <f t="shared" si="3"/>
        <v>0.45796339247462736</v>
      </c>
      <c r="H82" s="48">
        <f t="shared" si="4"/>
        <v>0.9602458229306703</v>
      </c>
      <c r="I82" s="48">
        <f t="shared" si="5"/>
        <v>1.588098861000724</v>
      </c>
    </row>
    <row r="83" spans="2:9" ht="15">
      <c r="B83" s="3">
        <v>36130</v>
      </c>
      <c r="C83" s="2">
        <v>600</v>
      </c>
      <c r="D83" s="4">
        <v>1300</v>
      </c>
      <c r="E83" s="4">
        <v>2150</v>
      </c>
      <c r="F83" s="33">
        <v>1368.443</v>
      </c>
      <c r="G83" s="48">
        <f t="shared" si="3"/>
        <v>0.4384545063258024</v>
      </c>
      <c r="H83" s="48">
        <f t="shared" si="4"/>
        <v>0.9499847637059052</v>
      </c>
      <c r="I83" s="48">
        <f t="shared" si="5"/>
        <v>1.5711286476674586</v>
      </c>
    </row>
    <row r="84" spans="2:9" ht="15">
      <c r="B84" s="3">
        <v>36161</v>
      </c>
      <c r="C84" s="2">
        <v>630</v>
      </c>
      <c r="D84" s="4">
        <v>1420</v>
      </c>
      <c r="E84" s="4">
        <v>2010</v>
      </c>
      <c r="F84" s="33">
        <v>1369.2066666666667</v>
      </c>
      <c r="G84" s="48">
        <f t="shared" si="3"/>
        <v>0.4601204590492791</v>
      </c>
      <c r="H84" s="48">
        <f t="shared" si="4"/>
        <v>1.0370969076983751</v>
      </c>
      <c r="I84" s="48">
        <f t="shared" si="5"/>
        <v>1.4680033693477001</v>
      </c>
    </row>
    <row r="85" spans="2:9" ht="15">
      <c r="B85" s="3">
        <v>36192</v>
      </c>
      <c r="C85" s="2">
        <v>650</v>
      </c>
      <c r="D85" s="4">
        <v>1425</v>
      </c>
      <c r="E85" s="4">
        <v>1940</v>
      </c>
      <c r="F85" s="33">
        <v>1377.346</v>
      </c>
      <c r="G85" s="48">
        <f t="shared" si="3"/>
        <v>0.47192208784139933</v>
      </c>
      <c r="H85" s="48">
        <f t="shared" si="4"/>
        <v>1.0345984233446062</v>
      </c>
      <c r="I85" s="48">
        <f t="shared" si="5"/>
        <v>1.4085059237112534</v>
      </c>
    </row>
    <row r="86" spans="2:9" ht="15">
      <c r="B86" s="3">
        <v>36220</v>
      </c>
      <c r="C86" s="2">
        <v>615</v>
      </c>
      <c r="D86" s="4">
        <v>1450</v>
      </c>
      <c r="E86" s="4">
        <v>1780</v>
      </c>
      <c r="F86" s="33">
        <v>1381.159</v>
      </c>
      <c r="G86" s="48">
        <f t="shared" si="3"/>
        <v>0.4452782047541231</v>
      </c>
      <c r="H86" s="48">
        <f t="shared" si="4"/>
        <v>1.0498429217780139</v>
      </c>
      <c r="I86" s="48">
        <f t="shared" si="5"/>
        <v>1.2887726901826653</v>
      </c>
    </row>
    <row r="87" spans="2:9" ht="15">
      <c r="B87" s="3">
        <v>36251</v>
      </c>
      <c r="C87" s="2">
        <v>625</v>
      </c>
      <c r="D87" s="4">
        <v>1600</v>
      </c>
      <c r="E87" s="4">
        <v>1650</v>
      </c>
      <c r="F87" s="33">
        <v>1449.73</v>
      </c>
      <c r="G87" s="48">
        <f t="shared" si="3"/>
        <v>0.4311147593000076</v>
      </c>
      <c r="H87" s="48">
        <f t="shared" si="4"/>
        <v>1.1036537838080194</v>
      </c>
      <c r="I87" s="48">
        <f t="shared" si="5"/>
        <v>1.13814296455202</v>
      </c>
    </row>
    <row r="88" spans="2:9" ht="15">
      <c r="B88" s="3">
        <v>36281</v>
      </c>
      <c r="C88" s="2">
        <v>575</v>
      </c>
      <c r="D88" s="4">
        <v>1450</v>
      </c>
      <c r="E88" s="4">
        <v>1650</v>
      </c>
      <c r="F88" s="33">
        <v>1518.967</v>
      </c>
      <c r="G88" s="48">
        <f t="shared" si="3"/>
        <v>0.3785467360383734</v>
      </c>
      <c r="H88" s="48">
        <f t="shared" si="4"/>
        <v>0.954596116966333</v>
      </c>
      <c r="I88" s="48">
        <f t="shared" si="5"/>
        <v>1.0862645468927237</v>
      </c>
    </row>
    <row r="89" spans="2:9" ht="15">
      <c r="B89" s="3">
        <v>36312</v>
      </c>
      <c r="C89" s="2">
        <v>500</v>
      </c>
      <c r="D89" s="4">
        <v>1325</v>
      </c>
      <c r="E89" s="4">
        <v>1450</v>
      </c>
      <c r="F89" s="33">
        <v>1447.221</v>
      </c>
      <c r="G89" s="48">
        <f t="shared" si="3"/>
        <v>0.34548973515447884</v>
      </c>
      <c r="H89" s="48">
        <f t="shared" si="4"/>
        <v>0.9155477981593689</v>
      </c>
      <c r="I89" s="48">
        <f t="shared" si="5"/>
        <v>1.0019202319479885</v>
      </c>
    </row>
    <row r="90" spans="2:9" ht="15">
      <c r="B90" s="3">
        <v>36342</v>
      </c>
      <c r="C90" s="2">
        <v>575</v>
      </c>
      <c r="D90" s="4">
        <v>1250</v>
      </c>
      <c r="E90" s="4">
        <v>1025</v>
      </c>
      <c r="F90" s="33">
        <v>1454.5068</v>
      </c>
      <c r="G90" s="48">
        <f t="shared" si="3"/>
        <v>0.3953230057088767</v>
      </c>
      <c r="H90" s="48">
        <f t="shared" si="4"/>
        <v>0.859397838497558</v>
      </c>
      <c r="I90" s="48">
        <f t="shared" si="5"/>
        <v>0.7047062275679976</v>
      </c>
    </row>
    <row r="91" spans="2:9" ht="15">
      <c r="B91" s="3">
        <v>36373</v>
      </c>
      <c r="C91" s="2">
        <v>710</v>
      </c>
      <c r="D91" s="4">
        <v>1395</v>
      </c>
      <c r="E91" s="4">
        <v>1250</v>
      </c>
      <c r="F91" s="33">
        <v>1463.4009090909092</v>
      </c>
      <c r="G91" s="48">
        <f t="shared" si="3"/>
        <v>0.48517121698459564</v>
      </c>
      <c r="H91" s="48">
        <f t="shared" si="4"/>
        <v>0.9532589404133957</v>
      </c>
      <c r="I91" s="48">
        <f t="shared" si="5"/>
        <v>0.8541746777897811</v>
      </c>
    </row>
    <row r="92" spans="2:9" ht="15">
      <c r="B92" s="3">
        <v>36404</v>
      </c>
      <c r="C92" s="2">
        <v>700</v>
      </c>
      <c r="D92" s="4">
        <v>1325</v>
      </c>
      <c r="E92" s="2">
        <v>950</v>
      </c>
      <c r="F92" s="33">
        <v>1491.668636</v>
      </c>
      <c r="G92" s="48">
        <f t="shared" si="3"/>
        <v>0.46927312347137123</v>
      </c>
      <c r="H92" s="48">
        <f t="shared" si="4"/>
        <v>0.8882669837136671</v>
      </c>
      <c r="I92" s="48">
        <f t="shared" si="5"/>
        <v>0.6368706675682896</v>
      </c>
    </row>
    <row r="93" spans="2:9" ht="15">
      <c r="B93" s="3">
        <v>36434</v>
      </c>
      <c r="C93" s="2">
        <v>625</v>
      </c>
      <c r="D93" s="4">
        <v>1350</v>
      </c>
      <c r="E93" s="2">
        <v>950</v>
      </c>
      <c r="F93" s="33">
        <v>1507.80428</v>
      </c>
      <c r="G93" s="48">
        <f t="shared" si="3"/>
        <v>0.41451003176619183</v>
      </c>
      <c r="H93" s="48">
        <f t="shared" si="4"/>
        <v>0.8953416686149743</v>
      </c>
      <c r="I93" s="48">
        <f t="shared" si="5"/>
        <v>0.6300552482846116</v>
      </c>
    </row>
    <row r="94" spans="2:9" ht="15">
      <c r="B94" s="3">
        <v>36465</v>
      </c>
      <c r="C94" s="2">
        <v>625</v>
      </c>
      <c r="D94" s="4">
        <v>1400</v>
      </c>
      <c r="E94" s="4">
        <v>1550</v>
      </c>
      <c r="F94" s="33">
        <v>1503.5427272727272</v>
      </c>
      <c r="G94" s="48">
        <f t="shared" si="3"/>
        <v>0.4156848945248707</v>
      </c>
      <c r="H94" s="48">
        <f t="shared" si="4"/>
        <v>0.9311341637357103</v>
      </c>
      <c r="I94" s="48">
        <f t="shared" si="5"/>
        <v>1.0308985384216793</v>
      </c>
    </row>
    <row r="95" spans="2:9" ht="15">
      <c r="B95" s="3">
        <v>36495</v>
      </c>
      <c r="C95" s="2">
        <v>600</v>
      </c>
      <c r="D95" s="4">
        <v>1400</v>
      </c>
      <c r="E95" s="4">
        <v>1600</v>
      </c>
      <c r="F95" s="33">
        <v>1502.471</v>
      </c>
      <c r="G95" s="48">
        <f t="shared" si="3"/>
        <v>0.3993421503642999</v>
      </c>
      <c r="H95" s="48">
        <f t="shared" si="4"/>
        <v>0.931798350850033</v>
      </c>
      <c r="I95" s="48">
        <f t="shared" si="5"/>
        <v>1.0649124009714663</v>
      </c>
    </row>
    <row r="96" spans="2:9" ht="15">
      <c r="B96" s="3">
        <v>36526</v>
      </c>
      <c r="C96" s="2">
        <v>525</v>
      </c>
      <c r="D96" s="4">
        <v>1350</v>
      </c>
      <c r="E96" s="4">
        <v>1700</v>
      </c>
      <c r="F96" s="33">
        <v>1525.751</v>
      </c>
      <c r="G96" s="48">
        <f t="shared" si="3"/>
        <v>0.34409284345872954</v>
      </c>
      <c r="H96" s="48">
        <f t="shared" si="4"/>
        <v>0.8848101688938759</v>
      </c>
      <c r="I96" s="48">
        <f t="shared" si="5"/>
        <v>1.1142053978663622</v>
      </c>
    </row>
    <row r="97" spans="2:9" ht="15">
      <c r="B97" s="3">
        <v>36557</v>
      </c>
      <c r="C97" s="2">
        <v>600</v>
      </c>
      <c r="D97" s="4">
        <v>1400</v>
      </c>
      <c r="E97" s="4">
        <v>1700</v>
      </c>
      <c r="F97" s="33">
        <v>1519.426</v>
      </c>
      <c r="G97" s="48">
        <f t="shared" si="3"/>
        <v>0.3948859635151696</v>
      </c>
      <c r="H97" s="48">
        <f t="shared" si="4"/>
        <v>0.9214005815353956</v>
      </c>
      <c r="I97" s="48">
        <f t="shared" si="5"/>
        <v>1.1188435632929805</v>
      </c>
    </row>
    <row r="98" spans="2:9" ht="15">
      <c r="B98" s="3">
        <v>36586</v>
      </c>
      <c r="C98" s="2">
        <v>400</v>
      </c>
      <c r="D98" s="4">
        <v>1250</v>
      </c>
      <c r="E98" s="4">
        <v>1750</v>
      </c>
      <c r="F98" s="33">
        <v>1513.676</v>
      </c>
      <c r="G98" s="48">
        <f t="shared" si="3"/>
        <v>0.26425734437224346</v>
      </c>
      <c r="H98" s="48">
        <f t="shared" si="4"/>
        <v>0.8258042011632609</v>
      </c>
      <c r="I98" s="48">
        <f t="shared" si="5"/>
        <v>1.156125881628565</v>
      </c>
    </row>
    <row r="99" spans="2:9" ht="15">
      <c r="B99" s="3">
        <v>36617</v>
      </c>
      <c r="C99" s="2">
        <v>350</v>
      </c>
      <c r="D99" s="2">
        <v>950</v>
      </c>
      <c r="E99" s="4">
        <v>1650</v>
      </c>
      <c r="F99" s="33">
        <v>1525.862</v>
      </c>
      <c r="G99" s="48">
        <f t="shared" si="3"/>
        <v>0.22937854144083802</v>
      </c>
      <c r="H99" s="48">
        <f t="shared" si="4"/>
        <v>0.6225988981965603</v>
      </c>
      <c r="I99" s="48">
        <f t="shared" si="5"/>
        <v>1.0813559810782363</v>
      </c>
    </row>
    <row r="100" spans="2:9" ht="15">
      <c r="B100" s="3">
        <v>36647</v>
      </c>
      <c r="C100" s="2">
        <v>350</v>
      </c>
      <c r="D100" s="4">
        <v>1100</v>
      </c>
      <c r="E100" s="4">
        <v>1425</v>
      </c>
      <c r="F100" s="33">
        <v>1579.668</v>
      </c>
      <c r="G100" s="48">
        <f t="shared" si="3"/>
        <v>0.22156554415231555</v>
      </c>
      <c r="H100" s="48">
        <f t="shared" si="4"/>
        <v>0.6963488530501346</v>
      </c>
      <c r="I100" s="48">
        <f t="shared" si="5"/>
        <v>0.9020882869058562</v>
      </c>
    </row>
    <row r="101" spans="2:9" ht="15">
      <c r="B101" s="3">
        <v>36678</v>
      </c>
      <c r="C101" s="2">
        <v>375</v>
      </c>
      <c r="D101" s="2">
        <v>950</v>
      </c>
      <c r="E101" s="4">
        <v>1400</v>
      </c>
      <c r="F101" s="33">
        <v>1565.566</v>
      </c>
      <c r="G101" s="48">
        <f t="shared" si="3"/>
        <v>0.2395299846828559</v>
      </c>
      <c r="H101" s="48">
        <f t="shared" si="4"/>
        <v>0.6068092945299016</v>
      </c>
      <c r="I101" s="48">
        <f t="shared" si="5"/>
        <v>0.8942452761493287</v>
      </c>
    </row>
    <row r="102" spans="2:9" ht="15">
      <c r="B102" s="3">
        <v>36708</v>
      </c>
      <c r="C102" s="2">
        <v>425</v>
      </c>
      <c r="D102" s="2">
        <v>950</v>
      </c>
      <c r="E102" s="4">
        <v>1300</v>
      </c>
      <c r="F102" s="33">
        <v>1596.415</v>
      </c>
      <c r="G102" s="48">
        <f t="shared" si="3"/>
        <v>0.26622150255416044</v>
      </c>
      <c r="H102" s="48">
        <f t="shared" si="4"/>
        <v>0.5950833586504762</v>
      </c>
      <c r="I102" s="48">
        <f t="shared" si="5"/>
        <v>0.8143245960480201</v>
      </c>
    </row>
    <row r="103" spans="2:9" ht="15">
      <c r="B103" s="3">
        <v>36739</v>
      </c>
      <c r="C103" s="2">
        <v>375</v>
      </c>
      <c r="D103" s="2">
        <v>950</v>
      </c>
      <c r="E103" s="4">
        <v>1300</v>
      </c>
      <c r="F103" s="33">
        <v>1676.3</v>
      </c>
      <c r="G103" s="48">
        <f t="shared" si="3"/>
        <v>0.2237069736920599</v>
      </c>
      <c r="H103" s="48">
        <f t="shared" si="4"/>
        <v>0.5667243333532184</v>
      </c>
      <c r="I103" s="48">
        <f t="shared" si="5"/>
        <v>0.7755175087991409</v>
      </c>
    </row>
    <row r="104" spans="2:9" ht="15">
      <c r="B104" s="3">
        <v>36770</v>
      </c>
      <c r="C104" s="2">
        <v>425</v>
      </c>
      <c r="D104" s="2">
        <v>950</v>
      </c>
      <c r="E104" s="4">
        <v>1300</v>
      </c>
      <c r="F104" s="33">
        <v>1770.5066666666667</v>
      </c>
      <c r="G104" s="48">
        <f t="shared" si="3"/>
        <v>0.24004428110973883</v>
      </c>
      <c r="H104" s="48">
        <f t="shared" si="4"/>
        <v>0.5365695695394163</v>
      </c>
      <c r="I104" s="48">
        <f t="shared" si="5"/>
        <v>0.7342530951592011</v>
      </c>
    </row>
    <row r="105" spans="2:9" ht="15">
      <c r="B105" s="3">
        <v>36800</v>
      </c>
      <c r="C105" s="2">
        <v>300</v>
      </c>
      <c r="D105" s="2">
        <v>975</v>
      </c>
      <c r="E105" s="4">
        <v>1300</v>
      </c>
      <c r="F105" s="33">
        <v>1826.594</v>
      </c>
      <c r="G105" s="48">
        <f t="shared" si="3"/>
        <v>0.1642401102817594</v>
      </c>
      <c r="H105" s="48">
        <f t="shared" si="4"/>
        <v>0.533780358415718</v>
      </c>
      <c r="I105" s="48">
        <f t="shared" si="5"/>
        <v>0.7117071445542906</v>
      </c>
    </row>
    <row r="106" spans="2:9" ht="15">
      <c r="B106" s="3">
        <v>36831</v>
      </c>
      <c r="C106" s="2">
        <v>300</v>
      </c>
      <c r="D106" s="2">
        <v>790</v>
      </c>
      <c r="E106" s="4">
        <v>1300</v>
      </c>
      <c r="F106" s="33">
        <v>1850.262</v>
      </c>
      <c r="G106" s="48">
        <f t="shared" si="3"/>
        <v>0.16213919974576574</v>
      </c>
      <c r="H106" s="48">
        <f t="shared" si="4"/>
        <v>0.42696655933051647</v>
      </c>
      <c r="I106" s="48">
        <f t="shared" si="5"/>
        <v>0.7026031988983182</v>
      </c>
    </row>
    <row r="107" spans="2:9" ht="15">
      <c r="B107" s="3">
        <v>36861</v>
      </c>
      <c r="C107" s="2">
        <v>300</v>
      </c>
      <c r="D107" s="2">
        <v>725</v>
      </c>
      <c r="E107" s="4">
        <v>1500</v>
      </c>
      <c r="F107" s="33">
        <v>1783.673</v>
      </c>
      <c r="G107" s="48">
        <f t="shared" si="3"/>
        <v>0.16819226394075595</v>
      </c>
      <c r="H107" s="48">
        <f t="shared" si="4"/>
        <v>0.4064646378568269</v>
      </c>
      <c r="I107" s="48">
        <f t="shared" si="5"/>
        <v>0.8409613197037797</v>
      </c>
    </row>
    <row r="108" spans="2:9" ht="15">
      <c r="B108" s="3">
        <v>36892</v>
      </c>
      <c r="C108" s="2">
        <v>325</v>
      </c>
      <c r="D108" s="2">
        <v>750</v>
      </c>
      <c r="E108" s="4">
        <v>1350</v>
      </c>
      <c r="F108" s="34">
        <v>1830.43575</v>
      </c>
      <c r="G108" s="48">
        <f t="shared" si="3"/>
        <v>0.17755335034294428</v>
      </c>
      <c r="H108" s="48">
        <f t="shared" si="4"/>
        <v>0.4097385007914099</v>
      </c>
      <c r="I108" s="48">
        <f t="shared" si="5"/>
        <v>0.7375293014245378</v>
      </c>
    </row>
    <row r="109" spans="2:9" ht="15">
      <c r="B109" s="5" t="s">
        <v>5</v>
      </c>
      <c r="C109" s="2">
        <v>300</v>
      </c>
      <c r="D109" s="2">
        <v>770</v>
      </c>
      <c r="E109" s="4">
        <v>1250</v>
      </c>
      <c r="F109" s="34">
        <v>1742.9663157894736</v>
      </c>
      <c r="G109" s="48">
        <f t="shared" si="3"/>
        <v>0.1721203658856227</v>
      </c>
      <c r="H109" s="48">
        <f t="shared" si="4"/>
        <v>0.44177560577309827</v>
      </c>
      <c r="I109" s="48">
        <f t="shared" si="5"/>
        <v>0.7171681911900946</v>
      </c>
    </row>
    <row r="110" spans="2:9" ht="15">
      <c r="B110" s="3">
        <v>36951</v>
      </c>
      <c r="C110" s="2">
        <v>325</v>
      </c>
      <c r="D110" s="2">
        <v>765</v>
      </c>
      <c r="E110" s="4">
        <v>1300</v>
      </c>
      <c r="F110" s="34">
        <v>1753.7855263157894</v>
      </c>
      <c r="G110" s="48">
        <f t="shared" si="3"/>
        <v>0.18531342351919947</v>
      </c>
      <c r="H110" s="48">
        <f t="shared" si="4"/>
        <v>0.436199289206731</v>
      </c>
      <c r="I110" s="48">
        <f t="shared" si="5"/>
        <v>0.7412536940767979</v>
      </c>
    </row>
    <row r="111" spans="2:9" ht="15">
      <c r="B111" s="5" t="s">
        <v>6</v>
      </c>
      <c r="C111" s="2">
        <v>265</v>
      </c>
      <c r="D111" s="2">
        <v>665</v>
      </c>
      <c r="E111" s="4">
        <v>1200</v>
      </c>
      <c r="F111" s="34">
        <v>1773.8176</v>
      </c>
      <c r="G111" s="48">
        <f t="shared" si="3"/>
        <v>0.14939529295458562</v>
      </c>
      <c r="H111" s="48">
        <f t="shared" si="4"/>
        <v>0.3748976219426394</v>
      </c>
      <c r="I111" s="48">
        <f t="shared" si="5"/>
        <v>0.6765069869641613</v>
      </c>
    </row>
    <row r="112" spans="2:9" ht="15">
      <c r="B112" s="5" t="s">
        <v>7</v>
      </c>
      <c r="C112" s="2">
        <v>280</v>
      </c>
      <c r="D112" s="2">
        <v>680</v>
      </c>
      <c r="E112" s="4">
        <v>1200</v>
      </c>
      <c r="F112" s="34">
        <v>1782.684</v>
      </c>
      <c r="G112" s="48">
        <f t="shared" si="3"/>
        <v>0.1570665356282998</v>
      </c>
      <c r="H112" s="48">
        <f t="shared" si="4"/>
        <v>0.38144730081158523</v>
      </c>
      <c r="I112" s="48">
        <f t="shared" si="5"/>
        <v>0.6731422955498563</v>
      </c>
    </row>
    <row r="113" spans="2:9" ht="15">
      <c r="B113" s="5" t="s">
        <v>8</v>
      </c>
      <c r="C113" s="2">
        <v>265</v>
      </c>
      <c r="D113" s="2">
        <v>680</v>
      </c>
      <c r="E113" s="4">
        <v>1200</v>
      </c>
      <c r="F113" s="34">
        <v>1767.638</v>
      </c>
      <c r="G113" s="48">
        <f t="shared" si="3"/>
        <v>0.14991757362084318</v>
      </c>
      <c r="H113" s="48">
        <f t="shared" si="4"/>
        <v>0.3846941511780127</v>
      </c>
      <c r="I113" s="48">
        <f t="shared" si="5"/>
        <v>0.6788720314906107</v>
      </c>
    </row>
    <row r="114" spans="2:9" ht="15">
      <c r="B114" s="3">
        <v>37073</v>
      </c>
      <c r="C114" s="2">
        <v>200</v>
      </c>
      <c r="D114" s="2">
        <v>550</v>
      </c>
      <c r="E114" s="2">
        <v>900</v>
      </c>
      <c r="F114" s="34">
        <v>1725.742</v>
      </c>
      <c r="G114" s="48">
        <f t="shared" si="3"/>
        <v>0.11589217855276165</v>
      </c>
      <c r="H114" s="48">
        <f t="shared" si="4"/>
        <v>0.31870349102009454</v>
      </c>
      <c r="I114" s="48">
        <f t="shared" si="5"/>
        <v>0.5215148034874274</v>
      </c>
    </row>
    <row r="115" spans="2:9" ht="15">
      <c r="B115" s="3">
        <v>37104</v>
      </c>
      <c r="C115" s="2">
        <v>150</v>
      </c>
      <c r="D115" s="2">
        <v>500</v>
      </c>
      <c r="E115" s="2">
        <v>950</v>
      </c>
      <c r="F115" s="34">
        <v>1750.61</v>
      </c>
      <c r="G115" s="48">
        <f t="shared" si="3"/>
        <v>0.08568441857409703</v>
      </c>
      <c r="H115" s="48">
        <f t="shared" si="4"/>
        <v>0.28561472858032344</v>
      </c>
      <c r="I115" s="48">
        <f t="shared" si="5"/>
        <v>0.5426679843026145</v>
      </c>
    </row>
    <row r="116" spans="2:9" ht="15">
      <c r="B116" s="3">
        <v>37135</v>
      </c>
      <c r="C116" s="2">
        <v>150</v>
      </c>
      <c r="D116" s="2">
        <v>450</v>
      </c>
      <c r="E116" s="2">
        <v>950</v>
      </c>
      <c r="F116" s="34">
        <v>1752.897</v>
      </c>
      <c r="G116" s="48">
        <f t="shared" si="3"/>
        <v>0.08557262634370418</v>
      </c>
      <c r="H116" s="48">
        <f t="shared" si="4"/>
        <v>0.2567178790311125</v>
      </c>
      <c r="I116" s="48">
        <f t="shared" si="5"/>
        <v>0.5419599668434597</v>
      </c>
    </row>
    <row r="117" spans="2:9" ht="15">
      <c r="B117" s="3">
        <v>37165</v>
      </c>
      <c r="C117" s="2">
        <v>165</v>
      </c>
      <c r="D117" s="2">
        <v>450</v>
      </c>
      <c r="E117" s="2">
        <v>850</v>
      </c>
      <c r="F117" s="34">
        <v>1737.687</v>
      </c>
      <c r="G117" s="48">
        <f t="shared" si="3"/>
        <v>0.0949538092878637</v>
      </c>
      <c r="H117" s="48">
        <f t="shared" si="4"/>
        <v>0.25896493442144647</v>
      </c>
      <c r="I117" s="48">
        <f t="shared" si="5"/>
        <v>0.48915598724050996</v>
      </c>
    </row>
    <row r="118" spans="2:9" ht="15">
      <c r="B118" s="3">
        <v>37196</v>
      </c>
      <c r="C118" s="2">
        <v>165</v>
      </c>
      <c r="D118" s="2">
        <v>400</v>
      </c>
      <c r="E118" s="2">
        <v>800</v>
      </c>
      <c r="F118" s="34">
        <v>1736.215</v>
      </c>
      <c r="G118" s="48">
        <f t="shared" si="3"/>
        <v>0.0950343131467013</v>
      </c>
      <c r="H118" s="48">
        <f t="shared" si="4"/>
        <v>0.23038621368897286</v>
      </c>
      <c r="I118" s="48">
        <f t="shared" si="5"/>
        <v>0.4607724273779457</v>
      </c>
    </row>
    <row r="119" spans="2:9" ht="15">
      <c r="B119" s="3">
        <v>37226</v>
      </c>
      <c r="C119" s="2">
        <v>165</v>
      </c>
      <c r="D119" s="2">
        <v>425</v>
      </c>
      <c r="E119" s="2">
        <v>850</v>
      </c>
      <c r="F119" s="34">
        <v>1713.412</v>
      </c>
      <c r="G119" s="48">
        <f t="shared" si="3"/>
        <v>0.0962990804313265</v>
      </c>
      <c r="H119" s="48">
        <f t="shared" si="4"/>
        <v>0.24804308595947736</v>
      </c>
      <c r="I119" s="48">
        <f t="shared" si="5"/>
        <v>0.4960861719189547</v>
      </c>
    </row>
    <row r="120" spans="2:9" ht="15">
      <c r="B120" s="3">
        <v>37257</v>
      </c>
      <c r="C120" s="2">
        <v>190</v>
      </c>
      <c r="D120" s="2">
        <v>415</v>
      </c>
      <c r="E120" s="2">
        <v>850</v>
      </c>
      <c r="F120" s="34">
        <v>1738.74</v>
      </c>
      <c r="G120" s="48">
        <f t="shared" si="3"/>
        <v>0.10927453213246374</v>
      </c>
      <c r="H120" s="48">
        <f t="shared" si="4"/>
        <v>0.23867858334196027</v>
      </c>
      <c r="I120" s="48">
        <f t="shared" si="5"/>
        <v>0.4888597490136536</v>
      </c>
    </row>
    <row r="121" spans="2:9" ht="15">
      <c r="B121" s="3">
        <v>37288</v>
      </c>
      <c r="C121" s="2">
        <v>240</v>
      </c>
      <c r="D121" s="2">
        <v>450</v>
      </c>
      <c r="E121" s="4">
        <v>1100</v>
      </c>
      <c r="F121" s="35">
        <v>1741.4374999999993</v>
      </c>
      <c r="G121" s="48">
        <f t="shared" si="3"/>
        <v>0.13781717690126696</v>
      </c>
      <c r="H121" s="48">
        <f t="shared" si="4"/>
        <v>0.25840720668987555</v>
      </c>
      <c r="I121" s="48">
        <f t="shared" si="5"/>
        <v>0.6316620607974736</v>
      </c>
    </row>
    <row r="122" spans="2:9" ht="15">
      <c r="B122" s="3">
        <v>37316</v>
      </c>
      <c r="C122" s="2">
        <v>200</v>
      </c>
      <c r="D122" s="2">
        <v>680</v>
      </c>
      <c r="E122" s="4">
        <v>1200</v>
      </c>
      <c r="F122" s="36">
        <v>1771.0326315789475</v>
      </c>
      <c r="G122" s="48">
        <f t="shared" si="3"/>
        <v>0.11292846694851233</v>
      </c>
      <c r="H122" s="48">
        <f t="shared" si="4"/>
        <v>0.38395678762494195</v>
      </c>
      <c r="I122" s="48">
        <f t="shared" si="5"/>
        <v>0.677570801691074</v>
      </c>
    </row>
    <row r="123" spans="2:9" ht="15">
      <c r="B123" s="3">
        <v>37347</v>
      </c>
      <c r="C123" s="2">
        <v>325</v>
      </c>
      <c r="D123" s="2">
        <v>710</v>
      </c>
      <c r="E123" s="4">
        <v>1100</v>
      </c>
      <c r="F123" s="36">
        <v>1792.1897619047622</v>
      </c>
      <c r="G123" s="48">
        <f t="shared" si="3"/>
        <v>0.181342404084814</v>
      </c>
      <c r="H123" s="48">
        <f t="shared" si="4"/>
        <v>0.39616340584682447</v>
      </c>
      <c r="I123" s="48">
        <f t="shared" si="5"/>
        <v>0.6137742907486012</v>
      </c>
    </row>
    <row r="124" spans="2:9" ht="15">
      <c r="B124" s="3">
        <v>37377</v>
      </c>
      <c r="C124" s="2">
        <v>330</v>
      </c>
      <c r="D124" s="2">
        <v>710</v>
      </c>
      <c r="E124" s="4">
        <v>1100</v>
      </c>
      <c r="F124" s="36">
        <v>1797.5915909090909</v>
      </c>
      <c r="G124" s="48">
        <f t="shared" si="3"/>
        <v>0.18357896291287726</v>
      </c>
      <c r="H124" s="48">
        <f t="shared" si="4"/>
        <v>0.3949729202064935</v>
      </c>
      <c r="I124" s="48">
        <f t="shared" si="5"/>
        <v>0.6119298763762575</v>
      </c>
    </row>
    <row r="125" spans="2:9" ht="15">
      <c r="B125" s="3">
        <v>37408</v>
      </c>
      <c r="C125" s="2">
        <v>310</v>
      </c>
      <c r="D125" s="2">
        <v>690</v>
      </c>
      <c r="E125" s="4">
        <v>1015</v>
      </c>
      <c r="F125" s="36">
        <v>1797.173</v>
      </c>
      <c r="G125" s="48">
        <f t="shared" si="3"/>
        <v>0.1724931322694031</v>
      </c>
      <c r="H125" s="48">
        <f t="shared" si="4"/>
        <v>0.38393632666415534</v>
      </c>
      <c r="I125" s="48">
        <f t="shared" si="5"/>
        <v>0.5647759008175618</v>
      </c>
    </row>
    <row r="126" spans="2:9" ht="15">
      <c r="B126" s="3">
        <v>37438</v>
      </c>
      <c r="C126" s="2">
        <v>300</v>
      </c>
      <c r="D126" s="2">
        <v>595</v>
      </c>
      <c r="E126" s="2">
        <v>965</v>
      </c>
      <c r="F126" s="36">
        <v>1802.8321739130436</v>
      </c>
      <c r="G126" s="48">
        <f t="shared" si="3"/>
        <v>0.16640484030682157</v>
      </c>
      <c r="H126" s="48">
        <f t="shared" si="4"/>
        <v>0.33003626660852947</v>
      </c>
      <c r="I126" s="48">
        <f t="shared" si="5"/>
        <v>0.5352689029869427</v>
      </c>
    </row>
    <row r="127" spans="2:9" ht="15">
      <c r="B127" s="3">
        <v>37469</v>
      </c>
      <c r="C127" s="2">
        <v>255</v>
      </c>
      <c r="D127" s="2">
        <v>640</v>
      </c>
      <c r="E127" s="4">
        <v>1075</v>
      </c>
      <c r="F127" s="36">
        <v>1805.827</v>
      </c>
      <c r="G127" s="48">
        <f t="shared" si="3"/>
        <v>0.1412095400057702</v>
      </c>
      <c r="H127" s="48">
        <f t="shared" si="4"/>
        <v>0.3544082572693841</v>
      </c>
      <c r="I127" s="48">
        <f t="shared" si="5"/>
        <v>0.5952951196321685</v>
      </c>
    </row>
    <row r="128" spans="2:9" ht="15">
      <c r="B128" s="3">
        <v>37500</v>
      </c>
      <c r="C128" s="2">
        <v>300</v>
      </c>
      <c r="D128" s="2">
        <v>612</v>
      </c>
      <c r="E128" s="4">
        <v>1040</v>
      </c>
      <c r="F128" s="35">
        <v>1812.644</v>
      </c>
      <c r="G128" s="48">
        <f t="shared" si="3"/>
        <v>0.16550409236452387</v>
      </c>
      <c r="H128" s="48">
        <f t="shared" si="4"/>
        <v>0.3376283484236287</v>
      </c>
      <c r="I128" s="48">
        <f t="shared" si="5"/>
        <v>0.573747520197016</v>
      </c>
    </row>
    <row r="129" spans="2:9" ht="15">
      <c r="B129" s="3">
        <v>37530</v>
      </c>
      <c r="C129" s="2">
        <v>280</v>
      </c>
      <c r="D129" s="2">
        <v>675</v>
      </c>
      <c r="E129" s="4">
        <v>1200</v>
      </c>
      <c r="F129" s="37">
        <v>1827.1975000000004</v>
      </c>
      <c r="G129" s="48">
        <f t="shared" si="3"/>
        <v>0.15324013961271288</v>
      </c>
      <c r="H129" s="48">
        <f t="shared" si="4"/>
        <v>0.3694181937092185</v>
      </c>
      <c r="I129" s="48">
        <f t="shared" si="5"/>
        <v>0.6567434554830551</v>
      </c>
    </row>
    <row r="130" spans="2:9" ht="15">
      <c r="B130" s="3">
        <v>37561</v>
      </c>
      <c r="C130" s="2">
        <v>525</v>
      </c>
      <c r="D130" s="4">
        <v>1025</v>
      </c>
      <c r="E130" s="4">
        <v>1200</v>
      </c>
      <c r="F130" s="37">
        <v>1832.319</v>
      </c>
      <c r="G130" s="48">
        <f t="shared" si="3"/>
        <v>0.28652216126122143</v>
      </c>
      <c r="H130" s="48">
        <f t="shared" si="4"/>
        <v>0.5594004100814324</v>
      </c>
      <c r="I130" s="48">
        <f t="shared" si="5"/>
        <v>0.6549077971685061</v>
      </c>
    </row>
    <row r="131" spans="2:9" ht="15">
      <c r="B131" s="3">
        <v>37591</v>
      </c>
      <c r="C131" s="2">
        <v>550</v>
      </c>
      <c r="D131" s="4">
        <v>1200</v>
      </c>
      <c r="E131" s="4">
        <v>1250</v>
      </c>
      <c r="F131" s="34">
        <v>1845.007</v>
      </c>
      <c r="G131" s="48">
        <f t="shared" si="3"/>
        <v>0.2981018500200812</v>
      </c>
      <c r="H131" s="48">
        <f t="shared" si="4"/>
        <v>0.6504040364074499</v>
      </c>
      <c r="I131" s="48">
        <f t="shared" si="5"/>
        <v>0.6775042045910936</v>
      </c>
    </row>
    <row r="132" spans="2:9" ht="15">
      <c r="B132" s="3">
        <v>37622</v>
      </c>
      <c r="C132" s="2">
        <v>600</v>
      </c>
      <c r="D132" s="4">
        <v>1250</v>
      </c>
      <c r="E132" s="4">
        <v>1175</v>
      </c>
      <c r="F132" s="34">
        <v>1867.686</v>
      </c>
      <c r="G132" s="48">
        <f t="shared" si="3"/>
        <v>0.3212531442651495</v>
      </c>
      <c r="H132" s="48">
        <f t="shared" si="4"/>
        <v>0.6692773838857281</v>
      </c>
      <c r="I132" s="48">
        <f t="shared" si="5"/>
        <v>0.6291207408525844</v>
      </c>
    </row>
    <row r="133" spans="2:9" ht="15">
      <c r="B133" s="3">
        <v>37653</v>
      </c>
      <c r="C133" s="2">
        <v>530</v>
      </c>
      <c r="D133" s="4">
        <v>1035</v>
      </c>
      <c r="E133" s="4">
        <v>1225</v>
      </c>
      <c r="F133" s="34">
        <v>1883.783</v>
      </c>
      <c r="G133" s="48">
        <f t="shared" si="3"/>
        <v>0.28134875407623916</v>
      </c>
      <c r="H133" s="48">
        <f t="shared" si="4"/>
        <v>0.5494263405073727</v>
      </c>
      <c r="I133" s="48">
        <f t="shared" si="5"/>
        <v>0.6502872146101754</v>
      </c>
    </row>
    <row r="134" spans="2:9" ht="15">
      <c r="B134" s="3">
        <v>37681</v>
      </c>
      <c r="C134" s="2">
        <v>600</v>
      </c>
      <c r="D134" s="4">
        <v>1180</v>
      </c>
      <c r="E134" s="4">
        <v>1150</v>
      </c>
      <c r="F134" s="34">
        <v>1944.445</v>
      </c>
      <c r="G134" s="48">
        <f t="shared" si="3"/>
        <v>0.30857134040818845</v>
      </c>
      <c r="H134" s="48">
        <f t="shared" si="4"/>
        <v>0.6068569694694373</v>
      </c>
      <c r="I134" s="48">
        <f t="shared" si="5"/>
        <v>0.591428402449028</v>
      </c>
    </row>
    <row r="135" spans="2:9" ht="15">
      <c r="B135" s="3">
        <v>37712</v>
      </c>
      <c r="C135" s="2">
        <v>600</v>
      </c>
      <c r="D135" s="4">
        <v>1200</v>
      </c>
      <c r="E135" s="4">
        <v>1200</v>
      </c>
      <c r="F135" s="34">
        <v>1976.5307500000004</v>
      </c>
      <c r="G135" s="48">
        <f aca="true" t="shared" si="6" ref="G135:G198">C135/F135</f>
        <v>0.30356218844558824</v>
      </c>
      <c r="H135" s="48">
        <f aca="true" t="shared" si="7" ref="H135:H198">D135/F135</f>
        <v>0.6071243768911765</v>
      </c>
      <c r="I135" s="48">
        <f aca="true" t="shared" si="8" ref="I135:I198">E135/F135</f>
        <v>0.6071243768911765</v>
      </c>
    </row>
    <row r="136" spans="2:9" ht="15">
      <c r="B136" s="3">
        <v>37742</v>
      </c>
      <c r="C136" s="2">
        <v>575</v>
      </c>
      <c r="D136" s="4">
        <v>1200</v>
      </c>
      <c r="E136" s="4">
        <v>1250</v>
      </c>
      <c r="F136" s="34">
        <v>1997.85</v>
      </c>
      <c r="G136" s="48">
        <f t="shared" si="6"/>
        <v>0.28780939509973225</v>
      </c>
      <c r="H136" s="48">
        <f t="shared" si="7"/>
        <v>0.6006456941211803</v>
      </c>
      <c r="I136" s="48">
        <f t="shared" si="8"/>
        <v>0.6256725980428961</v>
      </c>
    </row>
    <row r="137" spans="2:9" ht="15">
      <c r="B137" s="3">
        <v>37775</v>
      </c>
      <c r="C137" s="6">
        <v>500</v>
      </c>
      <c r="D137" s="7">
        <v>1000</v>
      </c>
      <c r="E137" s="7">
        <v>1250</v>
      </c>
      <c r="F137" s="34">
        <v>1998.231</v>
      </c>
      <c r="G137" s="48">
        <f t="shared" si="6"/>
        <v>0.25022132075821063</v>
      </c>
      <c r="H137" s="48">
        <f t="shared" si="7"/>
        <v>0.5004426415164213</v>
      </c>
      <c r="I137" s="48">
        <f t="shared" si="8"/>
        <v>0.6255533018955266</v>
      </c>
    </row>
    <row r="138" spans="2:9" ht="15">
      <c r="B138" s="8" t="s">
        <v>9</v>
      </c>
      <c r="C138" s="6">
        <v>500</v>
      </c>
      <c r="D138" s="7">
        <v>1000</v>
      </c>
      <c r="E138" s="7">
        <v>1225</v>
      </c>
      <c r="F138" s="34">
        <v>1995.28</v>
      </c>
      <c r="G138" s="48">
        <f t="shared" si="6"/>
        <v>0.2505913956938375</v>
      </c>
      <c r="H138" s="48">
        <f t="shared" si="7"/>
        <v>0.501182791387675</v>
      </c>
      <c r="I138" s="48">
        <f t="shared" si="8"/>
        <v>0.6139489194499018</v>
      </c>
    </row>
    <row r="139" spans="2:9" ht="15">
      <c r="B139" s="8" t="s">
        <v>10</v>
      </c>
      <c r="C139" s="6">
        <v>537</v>
      </c>
      <c r="D139" s="7">
        <v>1075</v>
      </c>
      <c r="E139" s="7">
        <v>1200</v>
      </c>
      <c r="F139" s="34">
        <v>1998.49</v>
      </c>
      <c r="G139" s="48">
        <f t="shared" si="6"/>
        <v>0.2687028706673539</v>
      </c>
      <c r="H139" s="48">
        <f t="shared" si="7"/>
        <v>0.5379061191199356</v>
      </c>
      <c r="I139" s="48">
        <f t="shared" si="8"/>
        <v>0.6004533422734164</v>
      </c>
    </row>
    <row r="140" spans="2:9" ht="15">
      <c r="B140" s="8" t="s">
        <v>11</v>
      </c>
      <c r="C140" s="6">
        <v>525</v>
      </c>
      <c r="D140" s="7">
        <v>1100</v>
      </c>
      <c r="E140" s="7">
        <v>1150</v>
      </c>
      <c r="F140" s="38">
        <v>1993.55</v>
      </c>
      <c r="G140" s="48">
        <f t="shared" si="6"/>
        <v>0.2633493014973289</v>
      </c>
      <c r="H140" s="48">
        <f t="shared" si="7"/>
        <v>0.5517794888515463</v>
      </c>
      <c r="I140" s="48">
        <f t="shared" si="8"/>
        <v>0.5768603747084348</v>
      </c>
    </row>
    <row r="141" spans="2:9" ht="15">
      <c r="B141" s="8" t="s">
        <v>12</v>
      </c>
      <c r="C141" s="6">
        <v>525</v>
      </c>
      <c r="D141" s="7">
        <v>1200</v>
      </c>
      <c r="E141" s="7">
        <v>1350</v>
      </c>
      <c r="F141" s="38">
        <v>1990.46</v>
      </c>
      <c r="G141" s="48">
        <f t="shared" si="6"/>
        <v>0.263758126262271</v>
      </c>
      <c r="H141" s="48">
        <f t="shared" si="7"/>
        <v>0.6028757171709052</v>
      </c>
      <c r="I141" s="48">
        <f t="shared" si="8"/>
        <v>0.6782351818172684</v>
      </c>
    </row>
    <row r="142" spans="2:9" ht="15">
      <c r="B142" s="8" t="s">
        <v>13</v>
      </c>
      <c r="C142" s="6">
        <v>425</v>
      </c>
      <c r="D142" s="7">
        <v>1035</v>
      </c>
      <c r="E142" s="7">
        <v>1350</v>
      </c>
      <c r="F142" s="38">
        <v>1974.49</v>
      </c>
      <c r="G142" s="48">
        <f t="shared" si="6"/>
        <v>0.21524545578858337</v>
      </c>
      <c r="H142" s="48">
        <f t="shared" si="7"/>
        <v>0.5241859923321972</v>
      </c>
      <c r="I142" s="48">
        <f t="shared" si="8"/>
        <v>0.6837208595637354</v>
      </c>
    </row>
    <row r="143" spans="2:9" ht="15">
      <c r="B143" s="8" t="s">
        <v>14</v>
      </c>
      <c r="C143" s="2">
        <v>500</v>
      </c>
      <c r="D143" s="4">
        <v>1065</v>
      </c>
      <c r="E143" s="4">
        <v>1350</v>
      </c>
      <c r="F143" s="32">
        <v>1973.15</v>
      </c>
      <c r="G143" s="48">
        <f t="shared" si="6"/>
        <v>0.25340192078655954</v>
      </c>
      <c r="H143" s="48">
        <f t="shared" si="7"/>
        <v>0.5397460912753719</v>
      </c>
      <c r="I143" s="48">
        <f t="shared" si="8"/>
        <v>0.6841851861237108</v>
      </c>
    </row>
    <row r="144" spans="2:9" ht="15">
      <c r="B144" s="3">
        <v>37990</v>
      </c>
      <c r="C144" s="2">
        <v>600</v>
      </c>
      <c r="D144" s="4">
        <v>1350</v>
      </c>
      <c r="E144" s="4">
        <v>1600</v>
      </c>
      <c r="F144" s="32">
        <v>1938.16</v>
      </c>
      <c r="G144" s="48">
        <f t="shared" si="6"/>
        <v>0.30957196516283486</v>
      </c>
      <c r="H144" s="48">
        <f t="shared" si="7"/>
        <v>0.6965369216163784</v>
      </c>
      <c r="I144" s="48">
        <f t="shared" si="8"/>
        <v>0.8255252404342263</v>
      </c>
    </row>
    <row r="145" spans="2:9" ht="15">
      <c r="B145" s="3">
        <v>38021</v>
      </c>
      <c r="C145" s="2">
        <v>500</v>
      </c>
      <c r="D145" s="4">
        <v>1100</v>
      </c>
      <c r="E145" s="4">
        <v>1400</v>
      </c>
      <c r="F145" s="32">
        <v>1865.06</v>
      </c>
      <c r="G145" s="48">
        <f t="shared" si="6"/>
        <v>0.2680878899338359</v>
      </c>
      <c r="H145" s="48">
        <f t="shared" si="7"/>
        <v>0.589793357854439</v>
      </c>
      <c r="I145" s="48">
        <f t="shared" si="8"/>
        <v>0.7506460918147405</v>
      </c>
    </row>
    <row r="146" spans="2:9" ht="15">
      <c r="B146" s="3">
        <v>38050</v>
      </c>
      <c r="C146" s="6">
        <v>600</v>
      </c>
      <c r="D146" s="7">
        <v>1200</v>
      </c>
      <c r="E146" s="7">
        <v>1600</v>
      </c>
      <c r="F146" s="32">
        <v>1926.65</v>
      </c>
      <c r="G146" s="48">
        <f t="shared" si="6"/>
        <v>0.31142137907767364</v>
      </c>
      <c r="H146" s="48">
        <f t="shared" si="7"/>
        <v>0.6228427581553473</v>
      </c>
      <c r="I146" s="48">
        <f t="shared" si="8"/>
        <v>0.8304570108737964</v>
      </c>
    </row>
    <row r="147" spans="2:9" ht="15">
      <c r="B147" s="3">
        <v>38081</v>
      </c>
      <c r="C147" s="6">
        <v>575</v>
      </c>
      <c r="D147" s="7">
        <v>1050</v>
      </c>
      <c r="E147" s="7">
        <v>1375</v>
      </c>
      <c r="F147" s="32">
        <v>1971.78</v>
      </c>
      <c r="G147" s="48">
        <f t="shared" si="6"/>
        <v>0.2916146831796651</v>
      </c>
      <c r="H147" s="48">
        <f t="shared" si="7"/>
        <v>0.5325137692846058</v>
      </c>
      <c r="I147" s="48">
        <f t="shared" si="8"/>
        <v>0.6973394597774599</v>
      </c>
    </row>
    <row r="148" spans="2:9" ht="15">
      <c r="B148" s="9" t="s">
        <v>15</v>
      </c>
      <c r="C148" s="2">
        <v>500</v>
      </c>
      <c r="D148" s="4">
        <v>1100</v>
      </c>
      <c r="E148" s="10">
        <v>1400</v>
      </c>
      <c r="F148" s="32">
        <v>1851</v>
      </c>
      <c r="G148" s="48">
        <f t="shared" si="6"/>
        <v>0.2701242571582928</v>
      </c>
      <c r="H148" s="48">
        <f t="shared" si="7"/>
        <v>0.5942733657482442</v>
      </c>
      <c r="I148" s="48">
        <f t="shared" si="8"/>
        <v>0.7563479200432199</v>
      </c>
    </row>
    <row r="149" spans="2:9" ht="15">
      <c r="B149" s="9" t="s">
        <v>16</v>
      </c>
      <c r="C149" s="2">
        <v>500</v>
      </c>
      <c r="D149" s="4">
        <v>1100</v>
      </c>
      <c r="E149" s="10">
        <v>1400</v>
      </c>
      <c r="F149" s="32">
        <v>1816.52</v>
      </c>
      <c r="G149" s="48">
        <f t="shared" si="6"/>
        <v>0.2752515799440689</v>
      </c>
      <c r="H149" s="48">
        <f t="shared" si="7"/>
        <v>0.6055534758769515</v>
      </c>
      <c r="I149" s="48">
        <f t="shared" si="8"/>
        <v>0.7707044238433929</v>
      </c>
    </row>
    <row r="150" spans="2:9" ht="15">
      <c r="B150" s="9" t="s">
        <v>17</v>
      </c>
      <c r="C150" s="2">
        <v>450</v>
      </c>
      <c r="D150" s="4">
        <v>995</v>
      </c>
      <c r="E150" s="10">
        <v>1325</v>
      </c>
      <c r="F150" s="32">
        <v>1748.26</v>
      </c>
      <c r="G150" s="48">
        <f t="shared" si="6"/>
        <v>0.25739878507773445</v>
      </c>
      <c r="H150" s="48">
        <f t="shared" si="7"/>
        <v>0.5691373136718795</v>
      </c>
      <c r="I150" s="48">
        <f t="shared" si="8"/>
        <v>0.7578964227288847</v>
      </c>
    </row>
    <row r="151" spans="2:9" ht="15">
      <c r="B151" s="11" t="s">
        <v>18</v>
      </c>
      <c r="C151" s="2">
        <v>430</v>
      </c>
      <c r="D151" s="2">
        <v>940</v>
      </c>
      <c r="E151" s="10">
        <v>1300</v>
      </c>
      <c r="F151" s="32">
        <v>1731.51</v>
      </c>
      <c r="G151" s="48">
        <f t="shared" si="6"/>
        <v>0.24833815571379894</v>
      </c>
      <c r="H151" s="48">
        <f t="shared" si="7"/>
        <v>0.5428787590022581</v>
      </c>
      <c r="I151" s="48">
        <f t="shared" si="8"/>
        <v>0.7507897730882294</v>
      </c>
    </row>
    <row r="152" spans="2:9" ht="15">
      <c r="B152" s="11" t="s">
        <v>19</v>
      </c>
      <c r="C152" s="6">
        <v>425</v>
      </c>
      <c r="D152" s="7">
        <v>945</v>
      </c>
      <c r="E152" s="12">
        <v>1225</v>
      </c>
      <c r="F152" s="32">
        <v>1721.17</v>
      </c>
      <c r="G152" s="48">
        <f t="shared" si="6"/>
        <v>0.24692505679276305</v>
      </c>
      <c r="H152" s="48">
        <f t="shared" si="7"/>
        <v>0.549045126280379</v>
      </c>
      <c r="I152" s="48">
        <f t="shared" si="8"/>
        <v>0.7117251636967876</v>
      </c>
    </row>
    <row r="153" spans="2:9" ht="15">
      <c r="B153" s="13" t="s">
        <v>20</v>
      </c>
      <c r="C153" s="6">
        <v>375</v>
      </c>
      <c r="D153" s="7">
        <v>880</v>
      </c>
      <c r="E153" s="4">
        <v>1325</v>
      </c>
      <c r="F153" s="32">
        <v>1735.44</v>
      </c>
      <c r="G153" s="48">
        <f t="shared" si="6"/>
        <v>0.2160835292490665</v>
      </c>
      <c r="H153" s="48">
        <f t="shared" si="7"/>
        <v>0.5070760153044761</v>
      </c>
      <c r="I153" s="48">
        <f t="shared" si="8"/>
        <v>0.763495136680035</v>
      </c>
    </row>
    <row r="154" spans="2:9" ht="15">
      <c r="B154" s="8" t="s">
        <v>21</v>
      </c>
      <c r="C154" s="2">
        <v>375</v>
      </c>
      <c r="D154" s="2">
        <v>950</v>
      </c>
      <c r="E154" s="14">
        <v>1375</v>
      </c>
      <c r="F154" s="32">
        <v>1730.89</v>
      </c>
      <c r="G154" s="48">
        <f t="shared" si="6"/>
        <v>0.21665154920301116</v>
      </c>
      <c r="H154" s="48">
        <f t="shared" si="7"/>
        <v>0.5488505913142949</v>
      </c>
      <c r="I154" s="48">
        <f t="shared" si="8"/>
        <v>0.7943890137443742</v>
      </c>
    </row>
    <row r="155" spans="2:9" ht="15">
      <c r="B155" s="8" t="s">
        <v>22</v>
      </c>
      <c r="C155" s="10">
        <v>475</v>
      </c>
      <c r="D155" s="15">
        <v>1000</v>
      </c>
      <c r="E155" s="10">
        <v>1900</v>
      </c>
      <c r="F155" s="32">
        <v>1738.02</v>
      </c>
      <c r="G155" s="48">
        <f t="shared" si="6"/>
        <v>0.2732995017318558</v>
      </c>
      <c r="H155" s="48">
        <f t="shared" si="7"/>
        <v>0.5753673720670648</v>
      </c>
      <c r="I155" s="48">
        <f t="shared" si="8"/>
        <v>1.0931980069274232</v>
      </c>
    </row>
    <row r="156" spans="2:9" ht="15">
      <c r="B156" s="3">
        <v>38356</v>
      </c>
      <c r="C156" s="10">
        <v>450</v>
      </c>
      <c r="D156" s="15">
        <f>(950+1100)/2</f>
        <v>1025</v>
      </c>
      <c r="E156" s="10">
        <v>2000</v>
      </c>
      <c r="F156" s="32">
        <v>1732.01</v>
      </c>
      <c r="G156" s="48">
        <f t="shared" si="6"/>
        <v>0.25981374241488214</v>
      </c>
      <c r="H156" s="48">
        <f t="shared" si="7"/>
        <v>0.5917979688338982</v>
      </c>
      <c r="I156" s="48">
        <f t="shared" si="8"/>
        <v>1.1547277440661428</v>
      </c>
    </row>
    <row r="157" spans="2:9" ht="15">
      <c r="B157" s="3">
        <v>38387</v>
      </c>
      <c r="C157" s="10">
        <v>525</v>
      </c>
      <c r="D157" s="15">
        <v>1150</v>
      </c>
      <c r="E157" s="10">
        <v>2050</v>
      </c>
      <c r="F157" s="32">
        <v>1711.07</v>
      </c>
      <c r="G157" s="48">
        <f t="shared" si="6"/>
        <v>0.30682555360096314</v>
      </c>
      <c r="H157" s="48">
        <f t="shared" si="7"/>
        <v>0.6720940697925859</v>
      </c>
      <c r="I157" s="48">
        <f t="shared" si="8"/>
        <v>1.1980807331085228</v>
      </c>
    </row>
    <row r="158" spans="2:9" ht="15">
      <c r="B158" s="3">
        <v>38415</v>
      </c>
      <c r="C158" s="10">
        <v>620</v>
      </c>
      <c r="D158" s="15">
        <v>1425</v>
      </c>
      <c r="E158" s="10">
        <v>2100</v>
      </c>
      <c r="F158" s="32">
        <v>1711.23</v>
      </c>
      <c r="G158" s="48">
        <f t="shared" si="6"/>
        <v>0.36231248867773475</v>
      </c>
      <c r="H158" s="48">
        <f t="shared" si="7"/>
        <v>0.8327343489770516</v>
      </c>
      <c r="I158" s="48">
        <f t="shared" si="8"/>
        <v>1.2271874616503917</v>
      </c>
    </row>
    <row r="159" spans="2:9" ht="15">
      <c r="B159" s="3">
        <v>38081</v>
      </c>
      <c r="C159" s="10">
        <v>675</v>
      </c>
      <c r="D159" s="15">
        <f>(1710+1600)/2</f>
        <v>1655</v>
      </c>
      <c r="E159" s="10">
        <v>2400</v>
      </c>
      <c r="F159" s="32">
        <v>1777.68</v>
      </c>
      <c r="G159" s="48">
        <f t="shared" si="6"/>
        <v>0.37970838396111783</v>
      </c>
      <c r="H159" s="48">
        <f t="shared" si="7"/>
        <v>0.9309887043787408</v>
      </c>
      <c r="I159" s="48">
        <f t="shared" si="8"/>
        <v>1.3500742540839745</v>
      </c>
    </row>
    <row r="160" spans="2:9" ht="15">
      <c r="B160" s="9" t="s">
        <v>23</v>
      </c>
      <c r="C160" s="10">
        <v>850</v>
      </c>
      <c r="D160" s="15">
        <v>1850</v>
      </c>
      <c r="E160" s="10">
        <v>2450</v>
      </c>
      <c r="F160" s="32">
        <v>1775.62</v>
      </c>
      <c r="G160" s="48">
        <f t="shared" si="6"/>
        <v>0.47870602944323676</v>
      </c>
      <c r="H160" s="48">
        <f t="shared" si="7"/>
        <v>1.0418895934941035</v>
      </c>
      <c r="I160" s="48">
        <f t="shared" si="8"/>
        <v>1.3797997319246236</v>
      </c>
    </row>
    <row r="161" spans="2:9" ht="15">
      <c r="B161" s="9" t="s">
        <v>24</v>
      </c>
      <c r="C161" s="16">
        <v>850</v>
      </c>
      <c r="D161" s="15">
        <f>(1900+1970)/2</f>
        <v>1935</v>
      </c>
      <c r="E161" s="17">
        <v>2450</v>
      </c>
      <c r="F161" s="32">
        <v>1738.32</v>
      </c>
      <c r="G161" s="48">
        <f t="shared" si="6"/>
        <v>0.488977863684477</v>
      </c>
      <c r="H161" s="48">
        <f t="shared" si="7"/>
        <v>1.1131437249758387</v>
      </c>
      <c r="I161" s="48">
        <f t="shared" si="8"/>
        <v>1.4094067835611395</v>
      </c>
    </row>
    <row r="162" spans="2:9" ht="15">
      <c r="B162" s="9" t="s">
        <v>25</v>
      </c>
      <c r="C162" s="10">
        <v>850</v>
      </c>
      <c r="D162" s="15">
        <v>1850</v>
      </c>
      <c r="E162" s="10">
        <v>2450</v>
      </c>
      <c r="F162" s="32">
        <v>1752.12</v>
      </c>
      <c r="G162" s="48">
        <f t="shared" si="6"/>
        <v>0.4851265895030021</v>
      </c>
      <c r="H162" s="48">
        <f t="shared" si="7"/>
        <v>1.055863753624181</v>
      </c>
      <c r="I162" s="48">
        <f t="shared" si="8"/>
        <v>1.3983060520968884</v>
      </c>
    </row>
    <row r="163" spans="2:9" ht="15">
      <c r="B163" s="11" t="s">
        <v>26</v>
      </c>
      <c r="C163" s="10">
        <v>650</v>
      </c>
      <c r="D163" s="15">
        <v>1550</v>
      </c>
      <c r="E163" s="10">
        <v>2200</v>
      </c>
      <c r="F163" s="32">
        <v>1814.86</v>
      </c>
      <c r="G163" s="48">
        <f t="shared" si="6"/>
        <v>0.35815434799378465</v>
      </c>
      <c r="H163" s="48">
        <f t="shared" si="7"/>
        <v>0.8540603682928711</v>
      </c>
      <c r="I163" s="48">
        <f t="shared" si="8"/>
        <v>1.212214716286656</v>
      </c>
    </row>
    <row r="164" spans="2:9" ht="15">
      <c r="B164" s="9" t="s">
        <v>27</v>
      </c>
      <c r="C164" s="10">
        <v>600</v>
      </c>
      <c r="D164" s="15">
        <v>1300</v>
      </c>
      <c r="E164" s="10">
        <v>2100</v>
      </c>
      <c r="F164" s="32">
        <v>1844.67</v>
      </c>
      <c r="G164" s="48">
        <f t="shared" si="6"/>
        <v>0.32526142887345705</v>
      </c>
      <c r="H164" s="48">
        <f t="shared" si="7"/>
        <v>0.7047330958924902</v>
      </c>
      <c r="I164" s="48">
        <f t="shared" si="8"/>
        <v>1.1384150010570997</v>
      </c>
    </row>
    <row r="165" spans="2:9" ht="15">
      <c r="B165" s="11" t="s">
        <v>28</v>
      </c>
      <c r="C165" s="57">
        <f>(700+850)/2</f>
        <v>775</v>
      </c>
      <c r="D165" s="4">
        <v>1650</v>
      </c>
      <c r="E165" s="4">
        <v>2350</v>
      </c>
      <c r="F165" s="32">
        <v>1856.8</v>
      </c>
      <c r="G165" s="48">
        <f t="shared" si="6"/>
        <v>0.41738474795346836</v>
      </c>
      <c r="H165" s="48">
        <f t="shared" si="7"/>
        <v>0.8886255924170616</v>
      </c>
      <c r="I165" s="48">
        <f t="shared" si="8"/>
        <v>1.2656182679879362</v>
      </c>
    </row>
    <row r="166" spans="2:9" ht="15">
      <c r="B166" s="11" t="s">
        <v>29</v>
      </c>
      <c r="C166" s="2">
        <f>(900+1050)/2</f>
        <v>975</v>
      </c>
      <c r="D166" s="10">
        <f>(1800+1920)/2</f>
        <v>1860</v>
      </c>
      <c r="E166" s="4">
        <v>2350</v>
      </c>
      <c r="F166" s="32">
        <v>1834.54</v>
      </c>
      <c r="G166" s="48">
        <f t="shared" si="6"/>
        <v>0.5314683789941893</v>
      </c>
      <c r="H166" s="48">
        <f t="shared" si="7"/>
        <v>1.013878138388915</v>
      </c>
      <c r="I166" s="48">
        <f t="shared" si="8"/>
        <v>1.280975067319328</v>
      </c>
    </row>
    <row r="167" spans="2:9" ht="15">
      <c r="B167" s="11" t="s">
        <v>30</v>
      </c>
      <c r="C167" s="61">
        <v>1000</v>
      </c>
      <c r="D167" s="4">
        <v>2000</v>
      </c>
      <c r="E167" s="4">
        <v>2350</v>
      </c>
      <c r="F167" s="32">
        <v>1816.13</v>
      </c>
      <c r="G167" s="48">
        <f t="shared" si="6"/>
        <v>0.5506213762230677</v>
      </c>
      <c r="H167" s="48">
        <f t="shared" si="7"/>
        <v>1.1012427524461355</v>
      </c>
      <c r="I167" s="48">
        <f t="shared" si="8"/>
        <v>1.2939602341242091</v>
      </c>
    </row>
    <row r="168" spans="2:9" ht="15">
      <c r="B168" s="18">
        <v>38718</v>
      </c>
      <c r="C168" s="62">
        <v>1000</v>
      </c>
      <c r="D168" s="10">
        <v>2075</v>
      </c>
      <c r="E168" s="10">
        <v>2600</v>
      </c>
      <c r="F168" s="32">
        <v>1819.12</v>
      </c>
      <c r="G168" s="48">
        <f t="shared" si="6"/>
        <v>0.5497163463652756</v>
      </c>
      <c r="H168" s="48">
        <f t="shared" si="7"/>
        <v>1.1406614187079467</v>
      </c>
      <c r="I168" s="48">
        <f t="shared" si="8"/>
        <v>1.4292625005497164</v>
      </c>
    </row>
    <row r="169" spans="2:9" ht="15">
      <c r="B169" s="3">
        <v>38749</v>
      </c>
      <c r="C169" s="15">
        <v>900</v>
      </c>
      <c r="D169" s="10">
        <v>1900</v>
      </c>
      <c r="E169" s="10">
        <v>2450</v>
      </c>
      <c r="F169" s="32">
        <v>1815.84</v>
      </c>
      <c r="G169" s="48">
        <f t="shared" si="6"/>
        <v>0.4956383822363204</v>
      </c>
      <c r="H169" s="48">
        <f t="shared" si="7"/>
        <v>1.046347695832232</v>
      </c>
      <c r="I169" s="48">
        <f t="shared" si="8"/>
        <v>1.3492378183099833</v>
      </c>
    </row>
    <row r="170" spans="2:9" ht="15">
      <c r="B170" s="3">
        <v>38777</v>
      </c>
      <c r="C170" s="15">
        <v>675</v>
      </c>
      <c r="D170" s="10">
        <f>(1700+1850)/2</f>
        <v>1775</v>
      </c>
      <c r="E170" s="10">
        <v>2200</v>
      </c>
      <c r="F170" s="32">
        <v>1820</v>
      </c>
      <c r="G170" s="48">
        <f t="shared" si="6"/>
        <v>0.3708791208791209</v>
      </c>
      <c r="H170" s="48">
        <f t="shared" si="7"/>
        <v>0.9752747252747253</v>
      </c>
      <c r="I170" s="48">
        <f t="shared" si="8"/>
        <v>1.2087912087912087</v>
      </c>
    </row>
    <row r="171" spans="2:9" ht="15">
      <c r="B171" s="8" t="s">
        <v>31</v>
      </c>
      <c r="C171" s="15">
        <v>700</v>
      </c>
      <c r="D171" s="10">
        <v>1800</v>
      </c>
      <c r="E171" s="10">
        <v>2300</v>
      </c>
      <c r="F171" s="32">
        <v>1827.48</v>
      </c>
      <c r="G171" s="48">
        <f t="shared" si="6"/>
        <v>0.38304112767307985</v>
      </c>
      <c r="H171" s="48">
        <f t="shared" si="7"/>
        <v>0.9849628997307768</v>
      </c>
      <c r="I171" s="48">
        <f t="shared" si="8"/>
        <v>1.2585637052115481</v>
      </c>
    </row>
    <row r="172" spans="2:9" ht="15">
      <c r="B172" s="8" t="s">
        <v>32</v>
      </c>
      <c r="C172" s="63">
        <v>700</v>
      </c>
      <c r="D172" s="10">
        <v>1800</v>
      </c>
      <c r="E172" s="10">
        <v>2100</v>
      </c>
      <c r="F172" s="32">
        <v>1836.34</v>
      </c>
      <c r="G172" s="48">
        <f t="shared" si="6"/>
        <v>0.38119302525676074</v>
      </c>
      <c r="H172" s="48">
        <f t="shared" si="7"/>
        <v>0.9802106363745277</v>
      </c>
      <c r="I172" s="48">
        <f t="shared" si="8"/>
        <v>1.1435790757702822</v>
      </c>
    </row>
    <row r="173" spans="2:9" ht="15">
      <c r="B173" s="3">
        <v>38869</v>
      </c>
      <c r="C173" s="63">
        <v>850</v>
      </c>
      <c r="D173" s="19">
        <f>(1750+2050)/2</f>
        <v>1900</v>
      </c>
      <c r="E173" s="10">
        <v>2100</v>
      </c>
      <c r="F173" s="32">
        <v>1859.95</v>
      </c>
      <c r="G173" s="48">
        <f t="shared" si="6"/>
        <v>0.45700153229925533</v>
      </c>
      <c r="H173" s="48">
        <f t="shared" si="7"/>
        <v>1.0215328369042178</v>
      </c>
      <c r="I173" s="48">
        <f t="shared" si="8"/>
        <v>1.129062609209925</v>
      </c>
    </row>
    <row r="174" spans="2:9" ht="15">
      <c r="B174" s="3">
        <v>38899</v>
      </c>
      <c r="C174" s="59">
        <v>700</v>
      </c>
      <c r="D174" s="19">
        <v>1750</v>
      </c>
      <c r="E174" s="10">
        <v>2100</v>
      </c>
      <c r="F174" s="32">
        <v>1857.72</v>
      </c>
      <c r="G174" s="48">
        <f t="shared" si="6"/>
        <v>0.3768059772193872</v>
      </c>
      <c r="H174" s="48">
        <f t="shared" si="7"/>
        <v>0.942014943048468</v>
      </c>
      <c r="I174" s="48">
        <f t="shared" si="8"/>
        <v>1.1304179316581615</v>
      </c>
    </row>
    <row r="175" spans="2:9" ht="15">
      <c r="B175" s="3">
        <v>38930</v>
      </c>
      <c r="C175" s="60">
        <v>850</v>
      </c>
      <c r="D175" s="12">
        <v>2000</v>
      </c>
      <c r="E175" s="12">
        <v>2150</v>
      </c>
      <c r="F175" s="32">
        <v>1847.74</v>
      </c>
      <c r="G175" s="48">
        <f t="shared" si="6"/>
        <v>0.4600214315866951</v>
      </c>
      <c r="H175" s="48">
        <f t="shared" si="7"/>
        <v>1.0824033684392826</v>
      </c>
      <c r="I175" s="48">
        <f t="shared" si="8"/>
        <v>1.1635836210722288</v>
      </c>
    </row>
    <row r="176" spans="2:9" ht="15">
      <c r="B176" s="3">
        <v>38961</v>
      </c>
      <c r="C176" s="58">
        <v>850</v>
      </c>
      <c r="D176" s="10">
        <v>1850</v>
      </c>
      <c r="E176" s="10">
        <v>2150</v>
      </c>
      <c r="F176" s="32">
        <v>1854.68</v>
      </c>
      <c r="G176" s="48">
        <f t="shared" si="6"/>
        <v>0.4583000841115448</v>
      </c>
      <c r="H176" s="48">
        <f t="shared" si="7"/>
        <v>0.9974766536545387</v>
      </c>
      <c r="I176" s="48">
        <f t="shared" si="8"/>
        <v>1.159229624517437</v>
      </c>
    </row>
    <row r="177" spans="2:9" ht="15">
      <c r="B177" s="3">
        <v>38991</v>
      </c>
      <c r="C177" s="58">
        <v>1025</v>
      </c>
      <c r="D177" s="10">
        <v>2100</v>
      </c>
      <c r="E177" s="10">
        <v>2250</v>
      </c>
      <c r="F177" s="32">
        <v>1843.43</v>
      </c>
      <c r="G177" s="48">
        <f t="shared" si="6"/>
        <v>0.5560287073553105</v>
      </c>
      <c r="H177" s="48">
        <f t="shared" si="7"/>
        <v>1.1391807662889288</v>
      </c>
      <c r="I177" s="48">
        <f t="shared" si="8"/>
        <v>1.2205508210238523</v>
      </c>
    </row>
    <row r="178" spans="2:9" ht="15">
      <c r="B178" s="3">
        <v>39022</v>
      </c>
      <c r="C178" s="58">
        <v>950</v>
      </c>
      <c r="D178" s="10">
        <v>1850</v>
      </c>
      <c r="E178" s="10">
        <v>2250</v>
      </c>
      <c r="F178" s="32">
        <v>1818.85</v>
      </c>
      <c r="G178" s="48">
        <f t="shared" si="6"/>
        <v>0.5223080517909668</v>
      </c>
      <c r="H178" s="48">
        <f t="shared" si="7"/>
        <v>1.0171262061192512</v>
      </c>
      <c r="I178" s="48">
        <f t="shared" si="8"/>
        <v>1.2370453858207109</v>
      </c>
    </row>
    <row r="179" spans="2:9" ht="15">
      <c r="B179" s="3">
        <v>39052</v>
      </c>
      <c r="C179" s="58">
        <v>950</v>
      </c>
      <c r="D179" s="10">
        <v>1975</v>
      </c>
      <c r="E179" s="10">
        <v>2150</v>
      </c>
      <c r="F179" s="32">
        <v>1775.33</v>
      </c>
      <c r="G179" s="48">
        <f t="shared" si="6"/>
        <v>0.5351117820348893</v>
      </c>
      <c r="H179" s="48">
        <f t="shared" si="7"/>
        <v>1.112469231072533</v>
      </c>
      <c r="I179" s="48">
        <f t="shared" si="8"/>
        <v>1.21104245407896</v>
      </c>
    </row>
    <row r="180" spans="2:9" ht="15">
      <c r="B180" s="3">
        <v>39083</v>
      </c>
      <c r="C180" s="58">
        <v>1025</v>
      </c>
      <c r="D180" s="10">
        <v>2000</v>
      </c>
      <c r="E180" s="10">
        <v>2250</v>
      </c>
      <c r="F180" s="39">
        <v>1792.28</v>
      </c>
      <c r="G180" s="48">
        <f t="shared" si="6"/>
        <v>0.5718972481978263</v>
      </c>
      <c r="H180" s="48">
        <f t="shared" si="7"/>
        <v>1.1158970696542951</v>
      </c>
      <c r="I180" s="48">
        <f t="shared" si="8"/>
        <v>1.255384203361082</v>
      </c>
    </row>
    <row r="181" spans="2:9" ht="15">
      <c r="B181" s="3">
        <v>39114</v>
      </c>
      <c r="C181" s="58">
        <v>1000</v>
      </c>
      <c r="D181" s="10">
        <v>2100</v>
      </c>
      <c r="E181" s="10">
        <v>2400</v>
      </c>
      <c r="F181" s="32">
        <v>1751.68</v>
      </c>
      <c r="G181" s="48">
        <f t="shared" si="6"/>
        <v>0.5708805261234928</v>
      </c>
      <c r="H181" s="48">
        <f t="shared" si="7"/>
        <v>1.198849104859335</v>
      </c>
      <c r="I181" s="48">
        <f t="shared" si="8"/>
        <v>1.3701132626963828</v>
      </c>
    </row>
    <row r="182" spans="2:9" ht="15">
      <c r="B182" s="3">
        <v>39142</v>
      </c>
      <c r="C182" s="58">
        <f>(950+1050)/2</f>
        <v>1000</v>
      </c>
      <c r="D182" s="10">
        <v>2050</v>
      </c>
      <c r="E182" s="10">
        <f>(2300+2600)/2</f>
        <v>2450</v>
      </c>
      <c r="F182" s="32">
        <v>1750.68</v>
      </c>
      <c r="G182" s="48">
        <f t="shared" si="6"/>
        <v>0.5712066168574497</v>
      </c>
      <c r="H182" s="48">
        <f t="shared" si="7"/>
        <v>1.1709735645577717</v>
      </c>
      <c r="I182" s="48">
        <f t="shared" si="8"/>
        <v>1.3994562113007516</v>
      </c>
    </row>
    <row r="183" spans="2:9" ht="15">
      <c r="B183" s="3">
        <v>39173</v>
      </c>
      <c r="C183" s="57">
        <v>850</v>
      </c>
      <c r="D183" s="10">
        <f>(1750+2050)/2</f>
        <v>1900</v>
      </c>
      <c r="E183" s="10">
        <f>(2140+2400)/2</f>
        <v>2270</v>
      </c>
      <c r="F183" s="32">
        <v>1728.89</v>
      </c>
      <c r="G183" s="48">
        <f t="shared" si="6"/>
        <v>0.4916449282487607</v>
      </c>
      <c r="H183" s="48">
        <f t="shared" si="7"/>
        <v>1.098971016085465</v>
      </c>
      <c r="I183" s="48">
        <f t="shared" si="8"/>
        <v>1.312981161323161</v>
      </c>
    </row>
    <row r="184" spans="2:9" ht="15">
      <c r="B184" s="3">
        <v>39203</v>
      </c>
      <c r="C184" s="2">
        <f>(850+950)/2</f>
        <v>900</v>
      </c>
      <c r="D184" s="10">
        <f>(1750+2050)/2</f>
        <v>1900</v>
      </c>
      <c r="E184" s="10">
        <f>(2100+2400)/2</f>
        <v>2250</v>
      </c>
      <c r="F184" s="32">
        <v>1695.15</v>
      </c>
      <c r="G184" s="48">
        <f t="shared" si="6"/>
        <v>0.5309264666843642</v>
      </c>
      <c r="H184" s="48">
        <f t="shared" si="7"/>
        <v>1.1208447630003244</v>
      </c>
      <c r="I184" s="48">
        <f t="shared" si="8"/>
        <v>1.3273161667109106</v>
      </c>
    </row>
    <row r="185" spans="2:9" ht="15">
      <c r="B185" s="3">
        <v>39234</v>
      </c>
      <c r="C185" s="10">
        <v>1000</v>
      </c>
      <c r="D185" s="10">
        <v>2000</v>
      </c>
      <c r="E185" s="10">
        <v>2400</v>
      </c>
      <c r="F185" s="32">
        <v>1643.57</v>
      </c>
      <c r="G185" s="48">
        <f t="shared" si="6"/>
        <v>0.6084316457467586</v>
      </c>
      <c r="H185" s="48">
        <f t="shared" si="7"/>
        <v>1.2168632914935171</v>
      </c>
      <c r="I185" s="48">
        <f t="shared" si="8"/>
        <v>1.4602359497922206</v>
      </c>
    </row>
    <row r="186" spans="2:9" ht="15">
      <c r="B186" s="3">
        <v>39264</v>
      </c>
      <c r="C186" s="10">
        <v>1200</v>
      </c>
      <c r="D186" s="10">
        <v>2400</v>
      </c>
      <c r="E186" s="10">
        <v>2500</v>
      </c>
      <c r="F186" s="32">
        <v>1652.87</v>
      </c>
      <c r="G186" s="48">
        <f t="shared" si="6"/>
        <v>0.726009910035272</v>
      </c>
      <c r="H186" s="48">
        <f t="shared" si="7"/>
        <v>1.452019820070544</v>
      </c>
      <c r="I186" s="48">
        <f t="shared" si="8"/>
        <v>1.5125206459068168</v>
      </c>
    </row>
    <row r="187" spans="2:9" ht="15">
      <c r="B187" s="3">
        <v>39295</v>
      </c>
      <c r="C187" s="10">
        <v>1100</v>
      </c>
      <c r="D187" s="10">
        <v>2100</v>
      </c>
      <c r="E187" s="10">
        <v>2500</v>
      </c>
      <c r="F187" s="32">
        <v>1737.43</v>
      </c>
      <c r="G187" s="48">
        <f t="shared" si="6"/>
        <v>0.6331190321336687</v>
      </c>
      <c r="H187" s="48">
        <f t="shared" si="7"/>
        <v>1.208681788618822</v>
      </c>
      <c r="I187" s="48">
        <f t="shared" si="8"/>
        <v>1.4389068912128833</v>
      </c>
    </row>
    <row r="188" spans="2:9" ht="15">
      <c r="B188" s="3">
        <v>39326</v>
      </c>
      <c r="C188" s="10">
        <v>1100</v>
      </c>
      <c r="D188" s="10">
        <v>2100</v>
      </c>
      <c r="E188" s="10">
        <v>2700</v>
      </c>
      <c r="F188" s="32">
        <v>1762.83</v>
      </c>
      <c r="G188" s="48">
        <f t="shared" si="6"/>
        <v>0.623996641763528</v>
      </c>
      <c r="H188" s="48">
        <f t="shared" si="7"/>
        <v>1.191266316094008</v>
      </c>
      <c r="I188" s="48">
        <f t="shared" si="8"/>
        <v>1.531628120692296</v>
      </c>
    </row>
    <row r="189" spans="2:9" ht="15">
      <c r="B189" s="3">
        <v>39356</v>
      </c>
      <c r="C189" s="10">
        <v>1200</v>
      </c>
      <c r="D189" s="10">
        <v>2200</v>
      </c>
      <c r="E189" s="10">
        <v>2500</v>
      </c>
      <c r="F189" s="32">
        <v>1747.17</v>
      </c>
      <c r="G189" s="48">
        <f t="shared" si="6"/>
        <v>0.6868249798245162</v>
      </c>
      <c r="H189" s="48">
        <f t="shared" si="7"/>
        <v>1.2591791296782797</v>
      </c>
      <c r="I189" s="48">
        <f t="shared" si="8"/>
        <v>1.4308853746344088</v>
      </c>
    </row>
    <row r="190" spans="2:9" ht="15">
      <c r="B190" s="3">
        <v>39387</v>
      </c>
      <c r="C190" s="10">
        <v>1250</v>
      </c>
      <c r="D190" s="10">
        <v>2200</v>
      </c>
      <c r="E190" s="10">
        <v>2700</v>
      </c>
      <c r="F190" s="32">
        <v>1707.73</v>
      </c>
      <c r="G190" s="48">
        <f t="shared" si="6"/>
        <v>0.7319658259795166</v>
      </c>
      <c r="H190" s="48">
        <f t="shared" si="7"/>
        <v>1.2882598537239494</v>
      </c>
      <c r="I190" s="48">
        <f t="shared" si="8"/>
        <v>1.581046184115756</v>
      </c>
    </row>
    <row r="191" spans="2:9" ht="15">
      <c r="B191" s="3">
        <v>39417</v>
      </c>
      <c r="C191" s="10">
        <v>1200</v>
      </c>
      <c r="D191" s="10">
        <v>2500</v>
      </c>
      <c r="E191" s="10">
        <v>2700</v>
      </c>
      <c r="F191" s="32">
        <v>1747.17</v>
      </c>
      <c r="G191" s="48">
        <f t="shared" si="6"/>
        <v>0.6868249798245162</v>
      </c>
      <c r="H191" s="48">
        <f t="shared" si="7"/>
        <v>1.4308853746344088</v>
      </c>
      <c r="I191" s="48">
        <f t="shared" si="8"/>
        <v>1.5453562046051614</v>
      </c>
    </row>
    <row r="192" spans="2:9" ht="15">
      <c r="B192" s="3">
        <v>39448</v>
      </c>
      <c r="C192" s="10">
        <v>1250</v>
      </c>
      <c r="D192" s="10">
        <v>2450</v>
      </c>
      <c r="E192" s="10">
        <f>(2450+2600)/2</f>
        <v>2525</v>
      </c>
      <c r="F192" s="32">
        <v>1710.59</v>
      </c>
      <c r="G192" s="48">
        <f t="shared" si="6"/>
        <v>0.7307420246815427</v>
      </c>
      <c r="H192" s="48">
        <f t="shared" si="7"/>
        <v>1.4322543683758235</v>
      </c>
      <c r="I192" s="48">
        <f t="shared" si="8"/>
        <v>1.4760988898567162</v>
      </c>
    </row>
    <row r="193" spans="2:9" ht="15">
      <c r="B193" s="3">
        <v>39479</v>
      </c>
      <c r="C193" s="10">
        <f>(1500+1560)/2</f>
        <v>1530</v>
      </c>
      <c r="D193" s="10">
        <v>3000</v>
      </c>
      <c r="E193" s="10">
        <f>(2900+3100)/2</f>
        <v>3000</v>
      </c>
      <c r="F193" s="32">
        <v>1707.34</v>
      </c>
      <c r="G193" s="48">
        <f t="shared" si="6"/>
        <v>0.896130823386086</v>
      </c>
      <c r="H193" s="48">
        <f t="shared" si="7"/>
        <v>1.7571192615413451</v>
      </c>
      <c r="I193" s="48">
        <f t="shared" si="8"/>
        <v>1.7571192615413451</v>
      </c>
    </row>
    <row r="194" spans="2:9" ht="15">
      <c r="B194" s="3">
        <v>39508</v>
      </c>
      <c r="C194" s="10">
        <v>1275</v>
      </c>
      <c r="D194" s="10">
        <v>2950</v>
      </c>
      <c r="E194" s="10">
        <f>(2900+3200)/2</f>
        <v>3050</v>
      </c>
      <c r="F194" s="32">
        <v>1683.74</v>
      </c>
      <c r="G194" s="48">
        <f t="shared" si="6"/>
        <v>0.7572428047085654</v>
      </c>
      <c r="H194" s="48">
        <f t="shared" si="7"/>
        <v>1.7520519795217788</v>
      </c>
      <c r="I194" s="48">
        <f t="shared" si="8"/>
        <v>1.811443572047941</v>
      </c>
    </row>
    <row r="195" spans="2:9" ht="15">
      <c r="B195" s="3">
        <v>39539</v>
      </c>
      <c r="C195" s="10">
        <f>(1300+1450)/2</f>
        <v>1375</v>
      </c>
      <c r="D195" s="10">
        <v>2800</v>
      </c>
      <c r="E195" s="10">
        <v>2900</v>
      </c>
      <c r="F195" s="32">
        <v>1686.68</v>
      </c>
      <c r="G195" s="48">
        <f t="shared" si="6"/>
        <v>0.815210946949036</v>
      </c>
      <c r="H195" s="48">
        <f t="shared" si="7"/>
        <v>1.6600659283325823</v>
      </c>
      <c r="I195" s="48">
        <f t="shared" si="8"/>
        <v>1.719353997201603</v>
      </c>
    </row>
    <row r="196" spans="2:9" ht="15">
      <c r="B196" s="3">
        <v>39569</v>
      </c>
      <c r="C196" s="10">
        <f>(1200+1350)/2</f>
        <v>1275</v>
      </c>
      <c r="D196" s="4">
        <f>(2550+2720)/2</f>
        <v>2635</v>
      </c>
      <c r="E196" s="10">
        <v>2800</v>
      </c>
      <c r="F196" s="32">
        <v>1647.68</v>
      </c>
      <c r="G196" s="48">
        <f t="shared" si="6"/>
        <v>0.7738153039425131</v>
      </c>
      <c r="H196" s="48">
        <f t="shared" si="7"/>
        <v>1.599218294814527</v>
      </c>
      <c r="I196" s="48">
        <f t="shared" si="8"/>
        <v>1.6993590988541463</v>
      </c>
    </row>
    <row r="197" spans="2:9" ht="15">
      <c r="B197" s="20">
        <v>39600</v>
      </c>
      <c r="C197" s="21">
        <f>(1300+1450)/2</f>
        <v>1375</v>
      </c>
      <c r="D197" s="22">
        <f>(2700+2950)/2</f>
        <v>2825</v>
      </c>
      <c r="E197" s="21">
        <v>2900</v>
      </c>
      <c r="F197" s="32">
        <v>1600.74</v>
      </c>
      <c r="G197" s="48">
        <f t="shared" si="6"/>
        <v>0.8589777228032035</v>
      </c>
      <c r="H197" s="48">
        <f t="shared" si="7"/>
        <v>1.7648087759411273</v>
      </c>
      <c r="I197" s="48">
        <f t="shared" si="8"/>
        <v>1.8116621062758473</v>
      </c>
    </row>
    <row r="198" spans="2:9" ht="15">
      <c r="B198" s="3">
        <v>39630</v>
      </c>
      <c r="C198" s="4">
        <v>1300</v>
      </c>
      <c r="D198" s="10">
        <f>(2650+2970)/2</f>
        <v>2810</v>
      </c>
      <c r="E198" s="12">
        <v>2700</v>
      </c>
      <c r="F198" s="32">
        <v>1633.94</v>
      </c>
      <c r="G198" s="48">
        <f t="shared" si="6"/>
        <v>0.7956228502882603</v>
      </c>
      <c r="H198" s="48">
        <f t="shared" si="7"/>
        <v>1.7197693917769317</v>
      </c>
      <c r="I198" s="48">
        <f t="shared" si="8"/>
        <v>1.652447458291002</v>
      </c>
    </row>
    <row r="199" spans="2:9" ht="15">
      <c r="B199" s="3">
        <v>39661</v>
      </c>
      <c r="C199" s="10">
        <v>1350</v>
      </c>
      <c r="D199" s="10">
        <f>(2750+2950)/2</f>
        <v>2850</v>
      </c>
      <c r="E199" s="4">
        <v>2800</v>
      </c>
      <c r="F199" s="32">
        <v>1623.62</v>
      </c>
      <c r="G199" s="48">
        <f aca="true" t="shared" si="9" ref="G199:G262">C199/F199</f>
        <v>0.8314753452162452</v>
      </c>
      <c r="H199" s="48">
        <f aca="true" t="shared" si="10" ref="H199:H262">D199/F199</f>
        <v>1.7553368399009621</v>
      </c>
      <c r="I199" s="48">
        <f aca="true" t="shared" si="11" ref="I199:I262">E199/F199</f>
        <v>1.724541456744805</v>
      </c>
    </row>
    <row r="200" spans="2:9" ht="15">
      <c r="B200" s="3">
        <v>39692</v>
      </c>
      <c r="C200" s="10">
        <v>1275</v>
      </c>
      <c r="D200" s="10">
        <f>(2700+2850)/2</f>
        <v>2775</v>
      </c>
      <c r="E200" s="4">
        <v>2700</v>
      </c>
      <c r="F200" s="32">
        <v>1645.01</v>
      </c>
      <c r="G200" s="48">
        <f t="shared" si="9"/>
        <v>0.775071276162455</v>
      </c>
      <c r="H200" s="48">
        <f t="shared" si="10"/>
        <v>1.6869198363535785</v>
      </c>
      <c r="I200" s="48">
        <f t="shared" si="11"/>
        <v>1.6413274083440221</v>
      </c>
    </row>
    <row r="201" spans="2:9" ht="15">
      <c r="B201" s="3">
        <v>39722</v>
      </c>
      <c r="C201" s="10">
        <f>(900+1050)/2</f>
        <v>975</v>
      </c>
      <c r="D201" s="10">
        <v>2300</v>
      </c>
      <c r="E201" s="10">
        <v>2600</v>
      </c>
      <c r="F201" s="32">
        <v>1838.66</v>
      </c>
      <c r="G201" s="48">
        <f t="shared" si="9"/>
        <v>0.5302774846899372</v>
      </c>
      <c r="H201" s="48">
        <f t="shared" si="10"/>
        <v>1.2509109895249801</v>
      </c>
      <c r="I201" s="48">
        <f t="shared" si="11"/>
        <v>1.4140732925064992</v>
      </c>
    </row>
    <row r="202" spans="2:9" ht="15">
      <c r="B202" s="3">
        <v>39753</v>
      </c>
      <c r="C202" s="10">
        <f>(900+1150)/2</f>
        <v>1025</v>
      </c>
      <c r="D202" s="10">
        <v>2300</v>
      </c>
      <c r="E202" s="10">
        <v>2600</v>
      </c>
      <c r="F202" s="32">
        <v>1910.13</v>
      </c>
      <c r="G202" s="48">
        <f t="shared" si="9"/>
        <v>0.5366126912827922</v>
      </c>
      <c r="H202" s="48">
        <f t="shared" si="10"/>
        <v>1.2041065267808997</v>
      </c>
      <c r="I202" s="48">
        <f t="shared" si="11"/>
        <v>1.3611638998392779</v>
      </c>
    </row>
    <row r="203" spans="2:9" ht="15">
      <c r="B203" s="3">
        <v>39783</v>
      </c>
      <c r="C203" s="10">
        <v>1000</v>
      </c>
      <c r="D203" s="10">
        <v>2400</v>
      </c>
      <c r="E203" s="10">
        <v>2600</v>
      </c>
      <c r="F203" s="32">
        <v>1956.19</v>
      </c>
      <c r="G203" s="48">
        <f t="shared" si="9"/>
        <v>0.5111977875359756</v>
      </c>
      <c r="H203" s="48">
        <f t="shared" si="10"/>
        <v>1.2268746900863412</v>
      </c>
      <c r="I203" s="48">
        <f t="shared" si="11"/>
        <v>1.3291142475935365</v>
      </c>
    </row>
    <row r="204" spans="2:9" ht="15">
      <c r="B204" s="3">
        <v>39814</v>
      </c>
      <c r="C204" s="10">
        <f>(1100+1260)/2</f>
        <v>1180</v>
      </c>
      <c r="D204" s="10">
        <f>(2300+2700)/2</f>
        <v>2500</v>
      </c>
      <c r="E204" s="10">
        <f>(2340+2550)/2</f>
        <v>2445</v>
      </c>
      <c r="F204" s="32">
        <v>1975.97</v>
      </c>
      <c r="G204" s="48">
        <f t="shared" si="9"/>
        <v>0.5971750583257843</v>
      </c>
      <c r="H204" s="48">
        <f t="shared" si="10"/>
        <v>1.2652013947580176</v>
      </c>
      <c r="I204" s="48">
        <f t="shared" si="11"/>
        <v>1.2373669640733411</v>
      </c>
    </row>
    <row r="205" spans="2:9" ht="15">
      <c r="B205" s="3">
        <v>39845</v>
      </c>
      <c r="C205" s="10">
        <v>1350</v>
      </c>
      <c r="D205" s="10">
        <v>2400</v>
      </c>
      <c r="E205" s="10">
        <v>2500</v>
      </c>
      <c r="F205" s="32">
        <v>1965.45</v>
      </c>
      <c r="G205" s="48">
        <f t="shared" si="9"/>
        <v>0.6868656032969549</v>
      </c>
      <c r="H205" s="48">
        <f t="shared" si="10"/>
        <v>1.2210944058612532</v>
      </c>
      <c r="I205" s="48">
        <f t="shared" si="11"/>
        <v>1.2719733394388053</v>
      </c>
    </row>
    <row r="206" spans="2:9" ht="15">
      <c r="B206" s="3">
        <v>39873</v>
      </c>
      <c r="C206" s="10">
        <f>(900+1100)/2</f>
        <v>1000</v>
      </c>
      <c r="D206" s="10">
        <v>2400</v>
      </c>
      <c r="E206" s="10">
        <v>2300</v>
      </c>
      <c r="F206" s="32">
        <v>2059.21</v>
      </c>
      <c r="G206" s="48">
        <f t="shared" si="9"/>
        <v>0.4856231273158153</v>
      </c>
      <c r="H206" s="48">
        <f t="shared" si="10"/>
        <v>1.1654955055579568</v>
      </c>
      <c r="I206" s="48">
        <f t="shared" si="11"/>
        <v>1.116933192826375</v>
      </c>
    </row>
    <row r="207" spans="2:9" ht="15">
      <c r="B207" s="3">
        <v>39904</v>
      </c>
      <c r="C207" s="10">
        <f>(900+1200)/2</f>
        <v>1050</v>
      </c>
      <c r="D207" s="10">
        <f>(2100+2500)/2</f>
        <v>2300</v>
      </c>
      <c r="E207" s="10">
        <v>2700</v>
      </c>
      <c r="F207" s="32">
        <v>2175.61</v>
      </c>
      <c r="G207" s="48">
        <f t="shared" si="9"/>
        <v>0.4826232642799031</v>
      </c>
      <c r="H207" s="48">
        <f t="shared" si="10"/>
        <v>1.0571747693750257</v>
      </c>
      <c r="I207" s="48">
        <f t="shared" si="11"/>
        <v>1.241031251005465</v>
      </c>
    </row>
    <row r="208" spans="2:9" ht="15">
      <c r="B208" s="3">
        <v>39934</v>
      </c>
      <c r="C208" s="10">
        <v>1100</v>
      </c>
      <c r="D208" s="10">
        <f>(2100+2500)/2</f>
        <v>2300</v>
      </c>
      <c r="E208" s="10">
        <v>2600</v>
      </c>
      <c r="F208" s="32">
        <v>2247.68</v>
      </c>
      <c r="G208" s="48">
        <f t="shared" si="9"/>
        <v>0.4893935079726652</v>
      </c>
      <c r="H208" s="48">
        <f t="shared" si="10"/>
        <v>1.0232773348519364</v>
      </c>
      <c r="I208" s="48">
        <f t="shared" si="11"/>
        <v>1.156748291571754</v>
      </c>
    </row>
    <row r="209" spans="2:9" ht="15">
      <c r="B209" s="3">
        <v>39965</v>
      </c>
      <c r="C209" s="10">
        <f>(800+1100)/2</f>
        <v>950</v>
      </c>
      <c r="D209" s="10">
        <f>(1800+2100)/2</f>
        <v>1950</v>
      </c>
      <c r="E209" s="10">
        <v>2500</v>
      </c>
      <c r="F209" s="32">
        <v>2137.18</v>
      </c>
      <c r="G209" s="48">
        <f t="shared" si="9"/>
        <v>0.44451099111913833</v>
      </c>
      <c r="H209" s="48">
        <f t="shared" si="10"/>
        <v>0.9124172975603366</v>
      </c>
      <c r="I209" s="48">
        <f t="shared" si="11"/>
        <v>1.1697657661029957</v>
      </c>
    </row>
    <row r="210" spans="2:9" ht="15">
      <c r="B210" s="3">
        <v>39995</v>
      </c>
      <c r="C210" s="10">
        <f>(800+1100)/2</f>
        <v>950</v>
      </c>
      <c r="D210" s="10">
        <f>(1800+2100)/2</f>
        <v>1950</v>
      </c>
      <c r="E210" s="10">
        <v>2500</v>
      </c>
      <c r="F210" s="32">
        <v>2110.77</v>
      </c>
      <c r="G210" s="48">
        <f t="shared" si="9"/>
        <v>0.4500727222767047</v>
      </c>
      <c r="H210" s="48">
        <f t="shared" si="10"/>
        <v>0.9238334825679728</v>
      </c>
      <c r="I210" s="48">
        <f t="shared" si="11"/>
        <v>1.1844019007281703</v>
      </c>
    </row>
    <row r="211" spans="2:9" ht="15">
      <c r="B211" s="3">
        <v>40026</v>
      </c>
      <c r="C211" s="10">
        <v>900</v>
      </c>
      <c r="D211" s="10">
        <v>2200</v>
      </c>
      <c r="E211" s="10">
        <v>2500</v>
      </c>
      <c r="F211" s="32">
        <v>2071.67</v>
      </c>
      <c r="G211" s="48">
        <f t="shared" si="9"/>
        <v>0.4344321248075224</v>
      </c>
      <c r="H211" s="48">
        <f t="shared" si="10"/>
        <v>1.0619451939739437</v>
      </c>
      <c r="I211" s="48">
        <f t="shared" si="11"/>
        <v>1.2067559022431178</v>
      </c>
    </row>
    <row r="212" spans="2:9" ht="15">
      <c r="B212" s="3">
        <v>40057</v>
      </c>
      <c r="C212" s="10">
        <v>800</v>
      </c>
      <c r="D212" s="10">
        <v>2200</v>
      </c>
      <c r="E212" s="10">
        <v>2900</v>
      </c>
      <c r="F212" s="32">
        <v>1961.9</v>
      </c>
      <c r="G212" s="48">
        <f t="shared" si="9"/>
        <v>0.407767980019369</v>
      </c>
      <c r="H212" s="48">
        <f t="shared" si="10"/>
        <v>1.1213619450532646</v>
      </c>
      <c r="I212" s="48">
        <f t="shared" si="11"/>
        <v>1.4781589275702125</v>
      </c>
    </row>
    <row r="213" spans="2:9" ht="15">
      <c r="B213" s="3">
        <v>40087</v>
      </c>
      <c r="C213" s="10">
        <v>1050</v>
      </c>
      <c r="D213" s="10">
        <v>2225</v>
      </c>
      <c r="E213" s="10">
        <v>2800</v>
      </c>
      <c r="F213" s="32">
        <v>1898.28</v>
      </c>
      <c r="G213" s="48">
        <f t="shared" si="9"/>
        <v>0.5531323092483722</v>
      </c>
      <c r="H213" s="48">
        <f t="shared" si="10"/>
        <v>1.1721137029310744</v>
      </c>
      <c r="I213" s="48">
        <f t="shared" si="11"/>
        <v>1.4750194913289927</v>
      </c>
    </row>
    <row r="214" spans="2:9" ht="15">
      <c r="B214" s="3">
        <v>40118</v>
      </c>
      <c r="C214" s="10">
        <v>1000</v>
      </c>
      <c r="D214" s="10">
        <v>2000</v>
      </c>
      <c r="E214" s="10">
        <v>3300</v>
      </c>
      <c r="F214" s="32">
        <v>1873.78</v>
      </c>
      <c r="G214" s="48">
        <f t="shared" si="9"/>
        <v>0.5336805814983616</v>
      </c>
      <c r="H214" s="48">
        <f t="shared" si="10"/>
        <v>1.0673611629967232</v>
      </c>
      <c r="I214" s="48">
        <f t="shared" si="11"/>
        <v>1.7611459189445933</v>
      </c>
    </row>
    <row r="215" spans="2:9" ht="15">
      <c r="B215" s="3">
        <v>40148</v>
      </c>
      <c r="C215" s="10">
        <v>850</v>
      </c>
      <c r="D215" s="10">
        <v>1850</v>
      </c>
      <c r="E215" s="10">
        <v>3250</v>
      </c>
      <c r="F215" s="32">
        <v>1896.64</v>
      </c>
      <c r="G215" s="48">
        <f t="shared" si="9"/>
        <v>0.4481609583263033</v>
      </c>
      <c r="H215" s="48">
        <f t="shared" si="10"/>
        <v>0.9754091445925426</v>
      </c>
      <c r="I215" s="48">
        <f t="shared" si="11"/>
        <v>1.7135566053652775</v>
      </c>
    </row>
    <row r="216" spans="2:9" ht="15">
      <c r="B216" s="3">
        <v>40179</v>
      </c>
      <c r="C216" s="10">
        <v>1150</v>
      </c>
      <c r="D216" s="10">
        <v>2200</v>
      </c>
      <c r="E216" s="10">
        <v>3700</v>
      </c>
      <c r="F216" s="32">
        <v>1935.63</v>
      </c>
      <c r="G216" s="48">
        <f t="shared" si="9"/>
        <v>0.5941218104699761</v>
      </c>
      <c r="H216" s="48">
        <f t="shared" si="10"/>
        <v>1.1365808548121283</v>
      </c>
      <c r="I216" s="48">
        <f t="shared" si="11"/>
        <v>1.9115223467294884</v>
      </c>
    </row>
    <row r="217" spans="2:9" ht="15">
      <c r="B217" s="3">
        <v>40210</v>
      </c>
      <c r="C217" s="10">
        <v>1150</v>
      </c>
      <c r="D217" s="10">
        <v>2200</v>
      </c>
      <c r="E217" s="10">
        <v>3500</v>
      </c>
      <c r="F217" s="32">
        <v>1996.54</v>
      </c>
      <c r="G217" s="48">
        <f t="shared" si="9"/>
        <v>0.5759964738998468</v>
      </c>
      <c r="H217" s="48">
        <f t="shared" si="10"/>
        <v>1.101906297895359</v>
      </c>
      <c r="I217" s="48">
        <f t="shared" si="11"/>
        <v>1.7530327466517075</v>
      </c>
    </row>
    <row r="218" spans="2:9" ht="15">
      <c r="B218" s="3">
        <v>40238</v>
      </c>
      <c r="C218" s="10">
        <v>1100</v>
      </c>
      <c r="D218" s="10">
        <v>2100</v>
      </c>
      <c r="E218" s="10">
        <v>3500</v>
      </c>
      <c r="F218" s="32">
        <v>2086.37</v>
      </c>
      <c r="G218" s="48">
        <f t="shared" si="9"/>
        <v>0.5272315073548796</v>
      </c>
      <c r="H218" s="48">
        <f t="shared" si="10"/>
        <v>1.0065328776774973</v>
      </c>
      <c r="I218" s="48">
        <f t="shared" si="11"/>
        <v>1.6775547961291621</v>
      </c>
    </row>
    <row r="219" spans="2:9" ht="15">
      <c r="B219" s="3">
        <v>40269</v>
      </c>
      <c r="C219" s="10">
        <v>950</v>
      </c>
      <c r="D219" s="10">
        <v>2100</v>
      </c>
      <c r="E219" s="10">
        <v>3350</v>
      </c>
      <c r="F219" s="32">
        <v>2083</v>
      </c>
      <c r="G219" s="48">
        <f t="shared" si="9"/>
        <v>0.45607297167546806</v>
      </c>
      <c r="H219" s="48">
        <f t="shared" si="10"/>
        <v>1.0081613058089294</v>
      </c>
      <c r="I219" s="48">
        <f t="shared" si="11"/>
        <v>1.6082573211713875</v>
      </c>
    </row>
    <row r="220" spans="2:9" ht="15">
      <c r="B220" s="23">
        <v>40299</v>
      </c>
      <c r="C220" s="24">
        <v>1200</v>
      </c>
      <c r="D220" s="24">
        <v>2450</v>
      </c>
      <c r="E220" s="24">
        <v>3600</v>
      </c>
      <c r="F220" s="32">
        <v>2147.6</v>
      </c>
      <c r="G220" s="48">
        <f t="shared" si="9"/>
        <v>0.5587632706276774</v>
      </c>
      <c r="H220" s="48">
        <f t="shared" si="10"/>
        <v>1.1408083441981747</v>
      </c>
      <c r="I220" s="48">
        <f t="shared" si="11"/>
        <v>1.6762898118830323</v>
      </c>
    </row>
    <row r="221" spans="2:9" ht="15">
      <c r="B221" s="23">
        <v>40330</v>
      </c>
      <c r="C221" s="24">
        <v>1400</v>
      </c>
      <c r="D221" s="24">
        <v>2800</v>
      </c>
      <c r="E221" s="24">
        <v>3650</v>
      </c>
      <c r="F221" s="32">
        <v>2257.44</v>
      </c>
      <c r="G221" s="48">
        <f t="shared" si="9"/>
        <v>0.6201715217237225</v>
      </c>
      <c r="H221" s="48">
        <f t="shared" si="10"/>
        <v>1.240343043447445</v>
      </c>
      <c r="I221" s="48">
        <f t="shared" si="11"/>
        <v>1.6168757530654192</v>
      </c>
    </row>
    <row r="222" spans="2:9" ht="15">
      <c r="B222" s="23">
        <v>40360</v>
      </c>
      <c r="C222" s="24">
        <v>1500</v>
      </c>
      <c r="D222" s="24">
        <v>2900</v>
      </c>
      <c r="E222" s="24">
        <v>5000</v>
      </c>
      <c r="F222" s="32">
        <v>2257.29</v>
      </c>
      <c r="G222" s="48">
        <f t="shared" si="9"/>
        <v>0.6645136424650798</v>
      </c>
      <c r="H222" s="48">
        <f t="shared" si="10"/>
        <v>1.2847263754324876</v>
      </c>
      <c r="I222" s="48">
        <f t="shared" si="11"/>
        <v>2.2150454748835995</v>
      </c>
    </row>
    <row r="223" spans="2:9" ht="15">
      <c r="B223" s="23">
        <v>40391</v>
      </c>
      <c r="C223" s="24">
        <v>1500</v>
      </c>
      <c r="D223" s="24">
        <v>3000</v>
      </c>
      <c r="E223" s="24">
        <v>4500</v>
      </c>
      <c r="F223" s="32">
        <v>2230.94</v>
      </c>
      <c r="G223" s="48">
        <f t="shared" si="9"/>
        <v>0.6723623226084072</v>
      </c>
      <c r="H223" s="48">
        <f t="shared" si="10"/>
        <v>1.3447246452168145</v>
      </c>
      <c r="I223" s="48">
        <f t="shared" si="11"/>
        <v>2.0170869678252217</v>
      </c>
    </row>
    <row r="224" spans="2:9" ht="15">
      <c r="B224" s="23">
        <v>40422</v>
      </c>
      <c r="C224" s="24">
        <v>1300</v>
      </c>
      <c r="D224" s="24">
        <v>2800</v>
      </c>
      <c r="E224" s="24">
        <v>4500</v>
      </c>
      <c r="F224" s="32">
        <v>2251.3</v>
      </c>
      <c r="G224" s="48">
        <f t="shared" si="9"/>
        <v>0.5774441433838227</v>
      </c>
      <c r="H224" s="48">
        <f t="shared" si="10"/>
        <v>1.2437258472882333</v>
      </c>
      <c r="I224" s="48">
        <f t="shared" si="11"/>
        <v>1.9988451117132322</v>
      </c>
    </row>
    <row r="225" spans="2:9" ht="15">
      <c r="B225" s="23">
        <v>40452</v>
      </c>
      <c r="C225" s="24">
        <v>1450</v>
      </c>
      <c r="D225" s="24">
        <v>2900</v>
      </c>
      <c r="E225" s="24">
        <v>4500</v>
      </c>
      <c r="F225" s="32">
        <v>2264.84</v>
      </c>
      <c r="G225" s="48">
        <f t="shared" si="9"/>
        <v>0.6402218258243407</v>
      </c>
      <c r="H225" s="48">
        <f t="shared" si="10"/>
        <v>1.2804436516486815</v>
      </c>
      <c r="I225" s="48">
        <f t="shared" si="11"/>
        <v>1.986895321523816</v>
      </c>
    </row>
    <row r="226" spans="2:9" ht="15">
      <c r="B226" s="23">
        <v>40483</v>
      </c>
      <c r="C226" s="24">
        <v>1500</v>
      </c>
      <c r="D226" s="24">
        <v>3000</v>
      </c>
      <c r="E226" s="24">
        <v>4900</v>
      </c>
      <c r="F226" s="32">
        <v>2288.87</v>
      </c>
      <c r="G226" s="48">
        <f t="shared" si="9"/>
        <v>0.6553452140139021</v>
      </c>
      <c r="H226" s="48">
        <f t="shared" si="10"/>
        <v>1.3106904280278042</v>
      </c>
      <c r="I226" s="48">
        <f t="shared" si="11"/>
        <v>2.140794365778747</v>
      </c>
    </row>
    <row r="227" spans="2:9" ht="15">
      <c r="B227" s="23">
        <v>40513</v>
      </c>
      <c r="C227" s="24">
        <v>1850</v>
      </c>
      <c r="D227" s="24">
        <v>3750</v>
      </c>
      <c r="E227" s="24">
        <v>5750</v>
      </c>
      <c r="F227" s="32">
        <v>2251.3</v>
      </c>
      <c r="G227" s="48">
        <f t="shared" si="9"/>
        <v>0.8217474348154399</v>
      </c>
      <c r="H227" s="48">
        <f t="shared" si="10"/>
        <v>1.6657042597610268</v>
      </c>
      <c r="I227" s="48">
        <f t="shared" si="11"/>
        <v>2.5540798649669076</v>
      </c>
    </row>
    <row r="228" spans="2:9" ht="15">
      <c r="B228" s="23">
        <v>40544</v>
      </c>
      <c r="C228" s="24">
        <v>1950</v>
      </c>
      <c r="D228" s="24">
        <v>3850</v>
      </c>
      <c r="E228" s="24">
        <v>6200</v>
      </c>
      <c r="F228" s="32">
        <v>2333.14</v>
      </c>
      <c r="G228" s="48">
        <f t="shared" si="9"/>
        <v>0.8357835363501548</v>
      </c>
      <c r="H228" s="48">
        <f t="shared" si="10"/>
        <v>1.6501367256144082</v>
      </c>
      <c r="I228" s="48">
        <f t="shared" si="11"/>
        <v>2.6573630386517744</v>
      </c>
    </row>
    <row r="229" spans="2:9" ht="15">
      <c r="B229" s="23">
        <v>40575</v>
      </c>
      <c r="C229" s="24">
        <v>1800</v>
      </c>
      <c r="D229" s="24">
        <v>3700</v>
      </c>
      <c r="E229" s="24">
        <v>6750</v>
      </c>
      <c r="F229" s="32">
        <v>2340.91</v>
      </c>
      <c r="G229" s="48">
        <f t="shared" si="9"/>
        <v>0.7689317402206834</v>
      </c>
      <c r="H229" s="48">
        <f t="shared" si="10"/>
        <v>1.5805819104536272</v>
      </c>
      <c r="I229" s="48">
        <f t="shared" si="11"/>
        <v>2.883494025827563</v>
      </c>
    </row>
    <row r="230" spans="2:9" ht="15">
      <c r="B230" s="23">
        <v>40603</v>
      </c>
      <c r="C230" s="10">
        <v>1500</v>
      </c>
      <c r="D230" s="10">
        <v>3400</v>
      </c>
      <c r="E230" s="10">
        <v>10000</v>
      </c>
      <c r="F230" s="32">
        <v>2393.31</v>
      </c>
      <c r="G230" s="48">
        <f t="shared" si="9"/>
        <v>0.6267470574225654</v>
      </c>
      <c r="H230" s="48">
        <f t="shared" si="10"/>
        <v>1.4206266634911482</v>
      </c>
      <c r="I230" s="48">
        <f t="shared" si="11"/>
        <v>4.178313716150436</v>
      </c>
    </row>
    <row r="231" spans="2:9" ht="15">
      <c r="B231" s="23">
        <v>40634</v>
      </c>
      <c r="C231" s="10">
        <f>(1500+2300)/2</f>
        <v>1900</v>
      </c>
      <c r="D231" s="10">
        <f>(3500+4200)/2</f>
        <v>3850</v>
      </c>
      <c r="E231" s="10">
        <f>(8500+9200)/2</f>
        <v>8850</v>
      </c>
      <c r="F231" s="39">
        <v>2367.59</v>
      </c>
      <c r="G231" s="48">
        <f t="shared" si="9"/>
        <v>0.8025038118931065</v>
      </c>
      <c r="H231" s="48">
        <f t="shared" si="10"/>
        <v>1.626126145151821</v>
      </c>
      <c r="I231" s="48">
        <f t="shared" si="11"/>
        <v>3.7379782817126275</v>
      </c>
    </row>
    <row r="232" spans="2:9" ht="15">
      <c r="B232" s="23">
        <v>40664</v>
      </c>
      <c r="C232" s="10">
        <f>(1800+2200)/2</f>
        <v>2000</v>
      </c>
      <c r="D232" s="10">
        <f>(4100+4500)/2</f>
        <v>4300</v>
      </c>
      <c r="E232" s="10">
        <v>9500</v>
      </c>
      <c r="F232" s="39">
        <v>2387.7</v>
      </c>
      <c r="G232" s="48">
        <f t="shared" si="9"/>
        <v>0.8376261674414709</v>
      </c>
      <c r="H232" s="48">
        <f t="shared" si="10"/>
        <v>1.8008962599991625</v>
      </c>
      <c r="I232" s="48">
        <f t="shared" si="11"/>
        <v>3.978724295346987</v>
      </c>
    </row>
    <row r="233" spans="2:9" ht="15">
      <c r="B233" s="23">
        <v>40695</v>
      </c>
      <c r="C233" s="10">
        <v>1900</v>
      </c>
      <c r="D233" s="10">
        <f>(4500+4800)/2</f>
        <v>4650</v>
      </c>
      <c r="E233" s="10">
        <v>8500</v>
      </c>
      <c r="F233" s="39">
        <v>2461.01</v>
      </c>
      <c r="G233" s="48">
        <f t="shared" si="9"/>
        <v>0.7720407474979784</v>
      </c>
      <c r="H233" s="48">
        <f t="shared" si="10"/>
        <v>1.889468145192421</v>
      </c>
      <c r="I233" s="48">
        <f t="shared" si="11"/>
        <v>3.45386650196464</v>
      </c>
    </row>
    <row r="234" spans="2:9" ht="15">
      <c r="B234" s="23">
        <v>40725</v>
      </c>
      <c r="C234" s="10">
        <v>2250</v>
      </c>
      <c r="D234" s="10">
        <v>4250</v>
      </c>
      <c r="E234" s="10">
        <v>8500</v>
      </c>
      <c r="F234" s="39">
        <v>2587.23</v>
      </c>
      <c r="G234" s="48">
        <f t="shared" si="9"/>
        <v>0.8696559641006018</v>
      </c>
      <c r="H234" s="48">
        <f t="shared" si="10"/>
        <v>1.6426834877455812</v>
      </c>
      <c r="I234" s="48">
        <f t="shared" si="11"/>
        <v>3.2853669754911623</v>
      </c>
    </row>
    <row r="235" spans="2:9" ht="15">
      <c r="B235" s="23">
        <v>40756</v>
      </c>
      <c r="C235" s="10">
        <v>2250</v>
      </c>
      <c r="D235" s="10">
        <v>4350</v>
      </c>
      <c r="E235" s="10">
        <v>8000</v>
      </c>
      <c r="F235" s="39">
        <v>2753.23</v>
      </c>
      <c r="G235" s="48">
        <f t="shared" si="9"/>
        <v>0.8172219538505683</v>
      </c>
      <c r="H235" s="48">
        <f t="shared" si="10"/>
        <v>1.5799624441110987</v>
      </c>
      <c r="I235" s="48">
        <f t="shared" si="11"/>
        <v>2.905678058135354</v>
      </c>
    </row>
    <row r="236" spans="2:9" ht="15">
      <c r="B236" s="23">
        <v>40787</v>
      </c>
      <c r="C236" s="10">
        <v>2250</v>
      </c>
      <c r="D236" s="10">
        <v>4350</v>
      </c>
      <c r="E236" s="10">
        <v>8000</v>
      </c>
      <c r="F236" s="39">
        <v>2814.02</v>
      </c>
      <c r="G236" s="48">
        <f t="shared" si="9"/>
        <v>0.7995678779823882</v>
      </c>
      <c r="H236" s="48">
        <f t="shared" si="10"/>
        <v>1.5458312307659505</v>
      </c>
      <c r="I236" s="48">
        <f t="shared" si="11"/>
        <v>2.842908010604047</v>
      </c>
    </row>
    <row r="237" spans="2:10" ht="15">
      <c r="B237" s="23">
        <v>40817</v>
      </c>
      <c r="C237" s="10">
        <v>2250</v>
      </c>
      <c r="D237" s="10">
        <v>4250</v>
      </c>
      <c r="E237" s="10">
        <v>9000</v>
      </c>
      <c r="F237" s="32">
        <v>2805.32</v>
      </c>
      <c r="G237" s="48">
        <f t="shared" si="9"/>
        <v>0.8020475382487559</v>
      </c>
      <c r="H237" s="48">
        <f t="shared" si="10"/>
        <v>1.514978683358761</v>
      </c>
      <c r="I237" s="48">
        <f t="shared" si="11"/>
        <v>3.2081901529950234</v>
      </c>
      <c r="J237" s="68">
        <f>SUM(F237:F248)/12</f>
        <v>2502.3233333333337</v>
      </c>
    </row>
    <row r="238" spans="2:9" ht="15">
      <c r="B238" s="23">
        <v>40848</v>
      </c>
      <c r="C238" s="10">
        <v>2100</v>
      </c>
      <c r="D238" s="10">
        <v>4050</v>
      </c>
      <c r="E238" s="10">
        <v>7500</v>
      </c>
      <c r="F238" s="40">
        <v>2582.18</v>
      </c>
      <c r="G238" s="48">
        <f t="shared" si="9"/>
        <v>0.8132663098622095</v>
      </c>
      <c r="H238" s="48">
        <f t="shared" si="10"/>
        <v>1.5684421690199755</v>
      </c>
      <c r="I238" s="48">
        <f t="shared" si="11"/>
        <v>2.904522535222177</v>
      </c>
    </row>
    <row r="239" spans="2:9" ht="15">
      <c r="B239" s="23">
        <v>40878</v>
      </c>
      <c r="C239" s="10">
        <v>2100</v>
      </c>
      <c r="D239" s="10">
        <v>4000</v>
      </c>
      <c r="E239" s="10">
        <v>7000</v>
      </c>
      <c r="F239" s="41">
        <v>2461.19</v>
      </c>
      <c r="G239" s="48">
        <f t="shared" si="9"/>
        <v>0.853245787606808</v>
      </c>
      <c r="H239" s="48">
        <f t="shared" si="10"/>
        <v>1.6252300716320154</v>
      </c>
      <c r="I239" s="48">
        <f t="shared" si="11"/>
        <v>2.8441526253560268</v>
      </c>
    </row>
    <row r="240" spans="2:9" ht="15">
      <c r="B240" s="23">
        <v>40909</v>
      </c>
      <c r="C240" s="10">
        <v>1900</v>
      </c>
      <c r="D240" s="10">
        <v>4000</v>
      </c>
      <c r="E240" s="10">
        <v>7000</v>
      </c>
      <c r="F240" s="39">
        <v>2414.19</v>
      </c>
      <c r="G240" s="48">
        <f t="shared" si="9"/>
        <v>0.7870134496456368</v>
      </c>
      <c r="H240" s="48">
        <f t="shared" si="10"/>
        <v>1.6568704203066038</v>
      </c>
      <c r="I240" s="48">
        <f t="shared" si="11"/>
        <v>2.8995232355365568</v>
      </c>
    </row>
    <row r="241" spans="2:9" ht="15">
      <c r="B241" s="23">
        <v>40940</v>
      </c>
      <c r="C241" s="10">
        <v>1900</v>
      </c>
      <c r="D241" s="10">
        <v>4000</v>
      </c>
      <c r="E241" s="10">
        <v>6500</v>
      </c>
      <c r="F241" s="39">
        <v>2327.97</v>
      </c>
      <c r="G241" s="48">
        <f t="shared" si="9"/>
        <v>0.8161617202970829</v>
      </c>
      <c r="H241" s="48">
        <f t="shared" si="10"/>
        <v>1.7182352006254378</v>
      </c>
      <c r="I241" s="48">
        <f t="shared" si="11"/>
        <v>2.7921322010163365</v>
      </c>
    </row>
    <row r="242" spans="2:9" ht="15">
      <c r="B242" s="23">
        <v>40969</v>
      </c>
      <c r="C242" s="10">
        <v>1500</v>
      </c>
      <c r="D242" s="10">
        <v>3300</v>
      </c>
      <c r="E242" s="10">
        <v>5250</v>
      </c>
      <c r="F242" s="42">
        <v>2485.02</v>
      </c>
      <c r="G242" s="48">
        <f t="shared" si="9"/>
        <v>0.6036168722988146</v>
      </c>
      <c r="H242" s="48">
        <f t="shared" si="10"/>
        <v>1.327957119057392</v>
      </c>
      <c r="I242" s="48">
        <f t="shared" si="11"/>
        <v>2.1126590530458507</v>
      </c>
    </row>
    <row r="243" spans="2:9" ht="15">
      <c r="B243" s="23">
        <v>41000</v>
      </c>
      <c r="C243" s="22">
        <f>(1200+2000)/2</f>
        <v>1600</v>
      </c>
      <c r="D243" s="10">
        <v>3200</v>
      </c>
      <c r="E243" s="22">
        <v>5250</v>
      </c>
      <c r="F243" s="41">
        <v>2506.21</v>
      </c>
      <c r="G243" s="48">
        <f t="shared" si="9"/>
        <v>0.6384141791789195</v>
      </c>
      <c r="H243" s="48">
        <f t="shared" si="10"/>
        <v>1.276828358357839</v>
      </c>
      <c r="I243" s="48">
        <f t="shared" si="11"/>
        <v>2.0947965254308296</v>
      </c>
    </row>
    <row r="244" spans="2:9" ht="15">
      <c r="B244" s="23">
        <v>41030</v>
      </c>
      <c r="C244" s="25">
        <v>1500</v>
      </c>
      <c r="D244" s="26">
        <v>4000</v>
      </c>
      <c r="E244" s="26">
        <v>5300</v>
      </c>
      <c r="F244" s="43">
        <v>2479.05</v>
      </c>
      <c r="G244" s="48">
        <f t="shared" si="9"/>
        <v>0.6050704907121679</v>
      </c>
      <c r="H244" s="48">
        <f t="shared" si="10"/>
        <v>1.6135213085657811</v>
      </c>
      <c r="I244" s="48">
        <f t="shared" si="11"/>
        <v>2.13791573384966</v>
      </c>
    </row>
    <row r="245" spans="2:9" ht="15">
      <c r="B245" s="23">
        <v>41061</v>
      </c>
      <c r="C245" s="25">
        <v>1500</v>
      </c>
      <c r="D245" s="26">
        <v>4000</v>
      </c>
      <c r="E245" s="26">
        <v>5300</v>
      </c>
      <c r="F245" s="43">
        <v>2484.36</v>
      </c>
      <c r="G245" s="48">
        <f t="shared" si="9"/>
        <v>0.603777230353089</v>
      </c>
      <c r="H245" s="48">
        <f t="shared" si="10"/>
        <v>1.6100726142749038</v>
      </c>
      <c r="I245" s="48">
        <f t="shared" si="11"/>
        <v>2.1333462139142476</v>
      </c>
    </row>
    <row r="246" spans="2:9" ht="15">
      <c r="B246" s="27">
        <v>41091</v>
      </c>
      <c r="C246" s="28">
        <v>1750</v>
      </c>
      <c r="D246" s="29">
        <v>4200</v>
      </c>
      <c r="E246" s="28">
        <v>4500</v>
      </c>
      <c r="F246" s="44">
        <v>2474.47</v>
      </c>
      <c r="G246" s="48">
        <f t="shared" si="9"/>
        <v>0.7072221526225818</v>
      </c>
      <c r="H246" s="48">
        <f t="shared" si="10"/>
        <v>1.6973331662941964</v>
      </c>
      <c r="I246" s="48">
        <f t="shared" si="11"/>
        <v>1.8185712496009248</v>
      </c>
    </row>
    <row r="247" spans="2:9" ht="15">
      <c r="B247" s="23">
        <v>41122</v>
      </c>
      <c r="C247" s="28">
        <v>2000</v>
      </c>
      <c r="D247" s="28">
        <v>4000</v>
      </c>
      <c r="E247" s="28">
        <v>4700</v>
      </c>
      <c r="F247" s="43">
        <v>2492.04</v>
      </c>
      <c r="G247" s="48">
        <f t="shared" si="9"/>
        <v>0.8025553361904303</v>
      </c>
      <c r="H247" s="48">
        <f t="shared" si="10"/>
        <v>1.6051106723808606</v>
      </c>
      <c r="I247" s="48">
        <f t="shared" si="11"/>
        <v>1.8860050400475112</v>
      </c>
    </row>
    <row r="248" spans="2:9" ht="15">
      <c r="B248" s="23">
        <v>41153</v>
      </c>
      <c r="C248" s="28">
        <v>2000</v>
      </c>
      <c r="D248" s="28">
        <v>4250</v>
      </c>
      <c r="E248" s="28">
        <v>4400</v>
      </c>
      <c r="F248" s="43">
        <v>2515.88</v>
      </c>
      <c r="G248" s="48">
        <f t="shared" si="9"/>
        <v>0.7949504745854333</v>
      </c>
      <c r="H248" s="48">
        <f t="shared" si="10"/>
        <v>1.6892697584940457</v>
      </c>
      <c r="I248" s="48">
        <f t="shared" si="11"/>
        <v>1.7488910440879533</v>
      </c>
    </row>
    <row r="249" spans="2:10" ht="15">
      <c r="B249" s="23">
        <v>41183</v>
      </c>
      <c r="C249" s="28">
        <v>2150</v>
      </c>
      <c r="D249" s="28">
        <v>4200</v>
      </c>
      <c r="E249" s="28">
        <v>4400</v>
      </c>
      <c r="F249" s="44">
        <v>2579.43</v>
      </c>
      <c r="G249" s="48">
        <f t="shared" si="9"/>
        <v>0.8335174825445932</v>
      </c>
      <c r="H249" s="48">
        <f t="shared" si="10"/>
        <v>1.6282667100871124</v>
      </c>
      <c r="I249" s="48">
        <f t="shared" si="11"/>
        <v>1.7058032200912605</v>
      </c>
      <c r="J249" s="68">
        <f>SUM(F249:F260)/12</f>
        <v>2612.3275</v>
      </c>
    </row>
    <row r="250" spans="2:9" ht="15">
      <c r="B250" s="23">
        <v>41214</v>
      </c>
      <c r="C250" s="28">
        <v>2250</v>
      </c>
      <c r="D250" s="28">
        <v>4250</v>
      </c>
      <c r="E250" s="28">
        <v>4400</v>
      </c>
      <c r="F250" s="43">
        <v>2622.95</v>
      </c>
      <c r="G250" s="48">
        <f t="shared" si="9"/>
        <v>0.8578127680664901</v>
      </c>
      <c r="H250" s="48">
        <f t="shared" si="10"/>
        <v>1.6203130063478146</v>
      </c>
      <c r="I250" s="48">
        <f t="shared" si="11"/>
        <v>1.6775005242189138</v>
      </c>
    </row>
    <row r="251" spans="2:9" ht="15">
      <c r="B251" s="23">
        <v>41244</v>
      </c>
      <c r="C251" s="28">
        <v>2100</v>
      </c>
      <c r="D251" s="28">
        <v>4150</v>
      </c>
      <c r="E251" s="28">
        <v>4750</v>
      </c>
      <c r="F251" s="43">
        <v>2673.48</v>
      </c>
      <c r="G251" s="48">
        <f t="shared" si="9"/>
        <v>0.785493065218367</v>
      </c>
      <c r="H251" s="48">
        <f t="shared" si="10"/>
        <v>1.5522839145982015</v>
      </c>
      <c r="I251" s="48">
        <f t="shared" si="11"/>
        <v>1.7767105046605922</v>
      </c>
    </row>
    <row r="252" spans="2:9" ht="15">
      <c r="B252" s="23">
        <v>41275</v>
      </c>
      <c r="C252" s="28">
        <v>1800</v>
      </c>
      <c r="D252" s="28">
        <v>4100</v>
      </c>
      <c r="E252" s="28">
        <v>4500</v>
      </c>
      <c r="F252" s="43">
        <v>2683.79</v>
      </c>
      <c r="G252" s="48">
        <f t="shared" si="9"/>
        <v>0.6706933105794418</v>
      </c>
      <c r="H252" s="48">
        <f t="shared" si="10"/>
        <v>1.5276903185420618</v>
      </c>
      <c r="I252" s="48">
        <f t="shared" si="11"/>
        <v>1.6767332764486045</v>
      </c>
    </row>
    <row r="253" spans="2:9" ht="15">
      <c r="B253" s="23">
        <v>41306</v>
      </c>
      <c r="C253" s="28">
        <v>2000</v>
      </c>
      <c r="D253" s="28">
        <v>4300</v>
      </c>
      <c r="E253" s="28">
        <v>4300</v>
      </c>
      <c r="F253" s="43">
        <v>2657.55</v>
      </c>
      <c r="G253" s="48">
        <f t="shared" si="9"/>
        <v>0.7525728584598596</v>
      </c>
      <c r="H253" s="48">
        <f t="shared" si="10"/>
        <v>1.618031645688698</v>
      </c>
      <c r="I253" s="48">
        <f t="shared" si="11"/>
        <v>1.618031645688698</v>
      </c>
    </row>
    <row r="254" spans="2:9" ht="15">
      <c r="B254" s="23">
        <v>41334</v>
      </c>
      <c r="C254" s="28">
        <v>2250</v>
      </c>
      <c r="D254" s="28">
        <v>4450</v>
      </c>
      <c r="E254" s="28">
        <v>4250</v>
      </c>
      <c r="F254" s="40">
        <v>2636.9</v>
      </c>
      <c r="G254" s="48">
        <f t="shared" si="9"/>
        <v>0.853274678599871</v>
      </c>
      <c r="H254" s="48">
        <f t="shared" si="10"/>
        <v>1.6875876976753006</v>
      </c>
      <c r="I254" s="48">
        <f t="shared" si="11"/>
        <v>1.611741059577534</v>
      </c>
    </row>
    <row r="255" spans="2:9" ht="15">
      <c r="B255" s="23">
        <v>41365</v>
      </c>
      <c r="C255" s="28">
        <v>2230</v>
      </c>
      <c r="D255" s="28">
        <v>4400</v>
      </c>
      <c r="E255" s="28">
        <v>4300</v>
      </c>
      <c r="F255" s="32">
        <v>2578.01</v>
      </c>
      <c r="G255" s="48">
        <f t="shared" si="9"/>
        <v>0.8650082815815299</v>
      </c>
      <c r="H255" s="48">
        <f t="shared" si="10"/>
        <v>1.7067427977393415</v>
      </c>
      <c r="I255" s="48">
        <f t="shared" si="11"/>
        <v>1.667953188699811</v>
      </c>
    </row>
    <row r="256" spans="2:9" ht="15">
      <c r="B256" s="23">
        <v>41395</v>
      </c>
      <c r="C256" s="28">
        <v>2250</v>
      </c>
      <c r="D256" s="28">
        <v>4150</v>
      </c>
      <c r="E256" s="28">
        <v>4400</v>
      </c>
      <c r="F256" s="45">
        <v>2586.11</v>
      </c>
      <c r="G256" s="48">
        <f t="shared" si="9"/>
        <v>0.8700325972213092</v>
      </c>
      <c r="H256" s="48">
        <f t="shared" si="10"/>
        <v>1.6047267904304148</v>
      </c>
      <c r="I256" s="48">
        <f t="shared" si="11"/>
        <v>1.7013970790105601</v>
      </c>
    </row>
    <row r="257" spans="2:9" ht="15">
      <c r="B257" s="23">
        <v>41426</v>
      </c>
      <c r="C257" s="28">
        <v>1900</v>
      </c>
      <c r="D257" s="28">
        <f>(3800+4200)/2</f>
        <v>4000</v>
      </c>
      <c r="E257" s="28">
        <v>4400</v>
      </c>
      <c r="F257" s="45">
        <v>2593.08</v>
      </c>
      <c r="G257" s="48">
        <f t="shared" si="9"/>
        <v>0.7327193916115199</v>
      </c>
      <c r="H257" s="48">
        <f t="shared" si="10"/>
        <v>1.5425671402347787</v>
      </c>
      <c r="I257" s="48">
        <f t="shared" si="11"/>
        <v>1.6968238542582565</v>
      </c>
    </row>
    <row r="258" spans="2:9" ht="15">
      <c r="B258" s="23">
        <v>41456</v>
      </c>
      <c r="C258" s="28">
        <v>1900</v>
      </c>
      <c r="D258" s="28">
        <v>3850</v>
      </c>
      <c r="E258" s="28">
        <v>4250</v>
      </c>
      <c r="F258" s="45">
        <v>2588.9</v>
      </c>
      <c r="G258" s="48">
        <f t="shared" si="9"/>
        <v>0.7339024296033064</v>
      </c>
      <c r="H258" s="48">
        <f t="shared" si="10"/>
        <v>1.4871180810382787</v>
      </c>
      <c r="I258" s="48">
        <f t="shared" si="11"/>
        <v>1.6416238556916065</v>
      </c>
    </row>
    <row r="259" spans="2:9" ht="15">
      <c r="B259" s="23">
        <v>41487</v>
      </c>
      <c r="C259" s="28">
        <v>1900</v>
      </c>
      <c r="D259" s="28">
        <v>3800</v>
      </c>
      <c r="E259" s="28">
        <v>4000</v>
      </c>
      <c r="F259" s="45">
        <v>2578.87</v>
      </c>
      <c r="G259" s="48">
        <f t="shared" si="9"/>
        <v>0.7367567965814485</v>
      </c>
      <c r="H259" s="48">
        <f t="shared" si="10"/>
        <v>1.473513593162897</v>
      </c>
      <c r="I259" s="48">
        <f t="shared" si="11"/>
        <v>1.5510669401714705</v>
      </c>
    </row>
    <row r="260" spans="2:9" ht="15">
      <c r="B260" s="23">
        <v>41518</v>
      </c>
      <c r="C260" s="28">
        <v>1900</v>
      </c>
      <c r="D260" s="28">
        <v>3800</v>
      </c>
      <c r="E260" s="28">
        <v>4000</v>
      </c>
      <c r="F260" s="45">
        <v>2568.86</v>
      </c>
      <c r="G260" s="48">
        <f t="shared" si="9"/>
        <v>0.7396276947751143</v>
      </c>
      <c r="H260" s="48">
        <f t="shared" si="10"/>
        <v>1.4792553895502285</v>
      </c>
      <c r="I260" s="48">
        <f t="shared" si="11"/>
        <v>1.5571109363686615</v>
      </c>
    </row>
    <row r="261" spans="2:10" ht="15">
      <c r="B261" s="23">
        <v>41548</v>
      </c>
      <c r="C261" s="28">
        <v>1400</v>
      </c>
      <c r="D261" s="28">
        <v>3150</v>
      </c>
      <c r="E261" s="28">
        <v>3200</v>
      </c>
      <c r="F261" s="46">
        <v>2534.39</v>
      </c>
      <c r="G261" s="48">
        <f t="shared" si="9"/>
        <v>0.5524011695121903</v>
      </c>
      <c r="H261" s="48">
        <f t="shared" si="10"/>
        <v>1.2429026314024283</v>
      </c>
      <c r="I261" s="48">
        <f t="shared" si="11"/>
        <v>1.2626312445992922</v>
      </c>
      <c r="J261" s="68">
        <f>SUM(F261:F272)/12</f>
        <v>2548.6291666666666</v>
      </c>
    </row>
    <row r="262" spans="2:9" ht="15">
      <c r="B262" s="23">
        <v>41579</v>
      </c>
      <c r="C262" s="28">
        <v>1400</v>
      </c>
      <c r="D262" s="28">
        <v>3200</v>
      </c>
      <c r="E262" s="28">
        <v>3250</v>
      </c>
      <c r="F262" s="46">
        <v>2523</v>
      </c>
      <c r="G262" s="48">
        <f t="shared" si="9"/>
        <v>0.5548949663099485</v>
      </c>
      <c r="H262" s="48">
        <f t="shared" si="10"/>
        <v>1.2683313515655965</v>
      </c>
      <c r="I262" s="48">
        <f t="shared" si="11"/>
        <v>1.288149028933809</v>
      </c>
    </row>
    <row r="263" spans="2:9" ht="15">
      <c r="B263" s="23">
        <v>41609</v>
      </c>
      <c r="C263" s="28">
        <v>1250</v>
      </c>
      <c r="D263" s="28">
        <v>3200</v>
      </c>
      <c r="E263" s="28">
        <v>3150</v>
      </c>
      <c r="F263" s="46">
        <v>2512.14</v>
      </c>
      <c r="G263" s="48">
        <f>C263/F263</f>
        <v>0.497583733390655</v>
      </c>
      <c r="H263" s="48">
        <f>D263/F263</f>
        <v>1.2738143574800769</v>
      </c>
      <c r="I263" s="48">
        <f>E263/F263</f>
        <v>1.2539110081444507</v>
      </c>
    </row>
    <row r="264" spans="2:9" ht="15">
      <c r="B264" s="23">
        <v>41640</v>
      </c>
      <c r="C264" s="28">
        <v>1400</v>
      </c>
      <c r="D264" s="28">
        <v>3270</v>
      </c>
      <c r="E264" s="28">
        <v>3300</v>
      </c>
      <c r="F264" s="50">
        <v>2499.9</v>
      </c>
      <c r="G264" s="48">
        <f aca="true" t="shared" si="12" ref="G264:G284">C264/F264</f>
        <v>0.5600224008960358</v>
      </c>
      <c r="H264" s="48">
        <f aca="true" t="shared" si="13" ref="H264:H284">D264/F264</f>
        <v>1.3080523220928837</v>
      </c>
      <c r="I264" s="48">
        <f aca="true" t="shared" si="14" ref="I264:I284">E264/F264</f>
        <v>1.3200528021120845</v>
      </c>
    </row>
    <row r="265" spans="2:9" ht="15">
      <c r="B265" s="23">
        <v>41671</v>
      </c>
      <c r="C265" s="28">
        <v>1550</v>
      </c>
      <c r="D265" s="28">
        <v>3650</v>
      </c>
      <c r="E265" s="28">
        <v>4450</v>
      </c>
      <c r="F265" s="50">
        <v>2471.96</v>
      </c>
      <c r="G265" s="48">
        <f t="shared" si="12"/>
        <v>0.6270327998834933</v>
      </c>
      <c r="H265" s="48">
        <f t="shared" si="13"/>
        <v>1.4765611094030648</v>
      </c>
      <c r="I265" s="48">
        <f t="shared" si="14"/>
        <v>1.8001909416009967</v>
      </c>
    </row>
    <row r="266" spans="2:9" ht="15">
      <c r="B266" s="23">
        <v>41699</v>
      </c>
      <c r="C266" s="28">
        <v>1600</v>
      </c>
      <c r="D266" s="28">
        <v>3900</v>
      </c>
      <c r="E266" s="28">
        <v>6250</v>
      </c>
      <c r="F266" s="50">
        <v>2534.2</v>
      </c>
      <c r="G266" s="48">
        <f t="shared" si="12"/>
        <v>0.6313629547786284</v>
      </c>
      <c r="H266" s="48">
        <f t="shared" si="13"/>
        <v>1.5389472022729067</v>
      </c>
      <c r="I266" s="48">
        <f t="shared" si="14"/>
        <v>2.466261542104017</v>
      </c>
    </row>
    <row r="267" spans="2:9" ht="15">
      <c r="B267" s="23">
        <v>41730</v>
      </c>
      <c r="C267" s="28">
        <v>1700</v>
      </c>
      <c r="D267" s="28">
        <v>4000</v>
      </c>
      <c r="E267" s="28">
        <v>6450</v>
      </c>
      <c r="F267" s="50">
        <v>2529.8</v>
      </c>
      <c r="G267" s="48">
        <f t="shared" si="12"/>
        <v>0.671989880622974</v>
      </c>
      <c r="H267" s="48">
        <f t="shared" si="13"/>
        <v>1.5811526602893509</v>
      </c>
      <c r="I267" s="48">
        <f t="shared" si="14"/>
        <v>2.5496086647165783</v>
      </c>
    </row>
    <row r="268" spans="2:9" ht="15">
      <c r="B268" s="23">
        <v>41760</v>
      </c>
      <c r="C268" s="28">
        <v>1350</v>
      </c>
      <c r="D268" s="28">
        <v>3700</v>
      </c>
      <c r="E268" s="28">
        <v>6300</v>
      </c>
      <c r="F268" s="50">
        <v>2532.4</v>
      </c>
      <c r="G268" s="48">
        <f t="shared" si="12"/>
        <v>0.5330911388406254</v>
      </c>
      <c r="H268" s="48">
        <f t="shared" si="13"/>
        <v>1.461064602748381</v>
      </c>
      <c r="I268" s="48">
        <f t="shared" si="14"/>
        <v>2.487758647922919</v>
      </c>
    </row>
    <row r="269" spans="2:9" ht="15">
      <c r="B269" s="23">
        <v>41791</v>
      </c>
      <c r="C269" s="28">
        <v>1600</v>
      </c>
      <c r="D269" s="28">
        <v>3900</v>
      </c>
      <c r="E269" s="28">
        <v>6050</v>
      </c>
      <c r="F269" s="50">
        <v>2580.96</v>
      </c>
      <c r="G269" s="48">
        <f t="shared" si="12"/>
        <v>0.6199243692269543</v>
      </c>
      <c r="H269" s="48">
        <f t="shared" si="13"/>
        <v>1.5110656499907011</v>
      </c>
      <c r="I269" s="48">
        <f t="shared" si="14"/>
        <v>2.3440890211394207</v>
      </c>
    </row>
    <row r="270" spans="2:9" ht="15">
      <c r="B270" s="23">
        <v>41821</v>
      </c>
      <c r="C270" s="28">
        <v>2150</v>
      </c>
      <c r="D270" s="28">
        <v>4250</v>
      </c>
      <c r="E270" s="28">
        <v>6150</v>
      </c>
      <c r="F270" s="50">
        <v>2633.5</v>
      </c>
      <c r="G270" s="48">
        <f t="shared" si="12"/>
        <v>0.816404025061705</v>
      </c>
      <c r="H270" s="48">
        <f t="shared" si="13"/>
        <v>1.6138219100056959</v>
      </c>
      <c r="I270" s="48">
        <f t="shared" si="14"/>
        <v>2.3352952344788305</v>
      </c>
    </row>
    <row r="271" spans="2:9" ht="15">
      <c r="B271" s="23">
        <v>41852</v>
      </c>
      <c r="C271" s="28">
        <v>2100</v>
      </c>
      <c r="D271" s="28">
        <v>4200</v>
      </c>
      <c r="E271" s="28">
        <v>6000</v>
      </c>
      <c r="F271" s="50">
        <v>2612.5</v>
      </c>
      <c r="G271" s="48">
        <f t="shared" si="12"/>
        <v>0.8038277511961722</v>
      </c>
      <c r="H271" s="48">
        <f t="shared" si="13"/>
        <v>1.6076555023923444</v>
      </c>
      <c r="I271" s="48">
        <f t="shared" si="14"/>
        <v>2.2966507177033493</v>
      </c>
    </row>
    <row r="272" spans="2:9" ht="15">
      <c r="B272" s="23">
        <v>41883</v>
      </c>
      <c r="C272" s="28">
        <f>(2200+2500)/2</f>
        <v>2350</v>
      </c>
      <c r="D272" s="28">
        <f>(4200+4700)/2</f>
        <v>4450</v>
      </c>
      <c r="E272" s="28">
        <f>(5800+6500)/2</f>
        <v>6150</v>
      </c>
      <c r="F272" s="50">
        <v>2618.8</v>
      </c>
      <c r="G272" s="48">
        <f t="shared" si="12"/>
        <v>0.8973575683519168</v>
      </c>
      <c r="H272" s="48">
        <f t="shared" si="13"/>
        <v>1.699251565602566</v>
      </c>
      <c r="I272" s="48">
        <f t="shared" si="14"/>
        <v>2.3484038490911865</v>
      </c>
    </row>
    <row r="273" spans="2:10" ht="15">
      <c r="B273" s="23">
        <v>41913</v>
      </c>
      <c r="C273" s="28">
        <v>2350</v>
      </c>
      <c r="D273" s="28">
        <v>4550</v>
      </c>
      <c r="E273" s="28">
        <v>7400</v>
      </c>
      <c r="F273" s="51">
        <v>2680.51</v>
      </c>
      <c r="G273" s="48">
        <f t="shared" si="12"/>
        <v>0.8766988371615848</v>
      </c>
      <c r="H273" s="48">
        <f t="shared" si="13"/>
        <v>1.6974381740788131</v>
      </c>
      <c r="I273" s="48">
        <f t="shared" si="14"/>
        <v>2.7606686787215864</v>
      </c>
      <c r="J273" s="68">
        <f>SUM(F273:F284)/12</f>
        <v>3053.6225</v>
      </c>
    </row>
    <row r="274" spans="2:9" ht="15">
      <c r="B274" s="23">
        <v>41944</v>
      </c>
      <c r="C274" s="28">
        <v>2150</v>
      </c>
      <c r="D274" s="28">
        <v>4250</v>
      </c>
      <c r="E274" s="28">
        <v>6750</v>
      </c>
      <c r="F274" s="51">
        <v>2734.2</v>
      </c>
      <c r="G274" s="48">
        <f t="shared" si="12"/>
        <v>0.7863360397922611</v>
      </c>
      <c r="H274" s="48">
        <f t="shared" si="13"/>
        <v>1.5543851949381904</v>
      </c>
      <c r="I274" s="48">
        <f t="shared" si="14"/>
        <v>2.468729427254773</v>
      </c>
    </row>
    <row r="275" spans="2:9" ht="15">
      <c r="B275" s="23">
        <v>41974</v>
      </c>
      <c r="C275" s="28">
        <v>2100</v>
      </c>
      <c r="D275" s="28">
        <v>4200</v>
      </c>
      <c r="E275" s="28">
        <v>6250</v>
      </c>
      <c r="F275" s="51">
        <v>2768.8</v>
      </c>
      <c r="G275" s="48">
        <f t="shared" si="12"/>
        <v>0.7584513146489453</v>
      </c>
      <c r="H275" s="48">
        <f t="shared" si="13"/>
        <v>1.5169026292978907</v>
      </c>
      <c r="I275" s="48">
        <f t="shared" si="14"/>
        <v>2.2572955793123373</v>
      </c>
    </row>
    <row r="276" spans="2:9" ht="15">
      <c r="B276" s="23">
        <v>42005</v>
      </c>
      <c r="C276" s="28">
        <v>2100</v>
      </c>
      <c r="D276" s="28">
        <v>4150</v>
      </c>
      <c r="E276" s="28">
        <v>6050</v>
      </c>
      <c r="F276" s="51">
        <v>2860.7</v>
      </c>
      <c r="G276" s="48">
        <f t="shared" si="12"/>
        <v>0.7340860628517496</v>
      </c>
      <c r="H276" s="48">
        <f t="shared" si="13"/>
        <v>1.4506938861117908</v>
      </c>
      <c r="I276" s="48">
        <f t="shared" si="14"/>
        <v>2.114866990596707</v>
      </c>
    </row>
    <row r="277" spans="2:9" ht="15">
      <c r="B277" s="23">
        <v>42036</v>
      </c>
      <c r="C277" s="28">
        <v>2100</v>
      </c>
      <c r="D277" s="28">
        <v>4000</v>
      </c>
      <c r="E277" s="28">
        <v>5750</v>
      </c>
      <c r="F277" s="52">
        <v>2868.58</v>
      </c>
      <c r="G277" s="48">
        <f t="shared" si="12"/>
        <v>0.7320695256886682</v>
      </c>
      <c r="H277" s="48">
        <f t="shared" si="13"/>
        <v>1.3944181441688919</v>
      </c>
      <c r="I277" s="48">
        <f t="shared" si="14"/>
        <v>2.0044760822427823</v>
      </c>
    </row>
    <row r="278" spans="2:9" ht="15">
      <c r="B278" s="23">
        <v>42064</v>
      </c>
      <c r="C278" s="49">
        <v>1900</v>
      </c>
      <c r="D278" s="49">
        <v>3900</v>
      </c>
      <c r="E278" s="49">
        <v>5750</v>
      </c>
      <c r="F278" s="52">
        <v>2951.74</v>
      </c>
      <c r="G278" s="48">
        <f t="shared" si="12"/>
        <v>0.6436881297133217</v>
      </c>
      <c r="H278" s="48">
        <f t="shared" si="13"/>
        <v>1.321254582043134</v>
      </c>
      <c r="I278" s="48">
        <f t="shared" si="14"/>
        <v>1.9480035504482103</v>
      </c>
    </row>
    <row r="279" spans="2:9" ht="15">
      <c r="B279" s="23">
        <v>42095</v>
      </c>
      <c r="C279" s="53">
        <v>2100</v>
      </c>
      <c r="D279" s="53">
        <v>4150</v>
      </c>
      <c r="E279" s="53">
        <v>6250</v>
      </c>
      <c r="F279" s="52">
        <v>2995.6</v>
      </c>
      <c r="G279" s="48">
        <f t="shared" si="12"/>
        <v>0.7010281746561624</v>
      </c>
      <c r="H279" s="48">
        <f t="shared" si="13"/>
        <v>1.3853652022967018</v>
      </c>
      <c r="I279" s="48">
        <f t="shared" si="14"/>
        <v>2.086393376952864</v>
      </c>
    </row>
    <row r="280" spans="2:9" ht="15">
      <c r="B280" s="23">
        <v>42125</v>
      </c>
      <c r="C280" s="53">
        <v>2200</v>
      </c>
      <c r="D280" s="53">
        <v>4320</v>
      </c>
      <c r="E280" s="53">
        <v>5600</v>
      </c>
      <c r="F280" s="52">
        <v>3007.6</v>
      </c>
      <c r="G280" s="48">
        <f t="shared" si="12"/>
        <v>0.7314802500332491</v>
      </c>
      <c r="H280" s="48">
        <f t="shared" si="13"/>
        <v>1.4363612182471073</v>
      </c>
      <c r="I280" s="48">
        <f t="shared" si="14"/>
        <v>1.8619497273573613</v>
      </c>
    </row>
    <row r="281" spans="2:9" ht="15">
      <c r="B281" s="23">
        <v>42156</v>
      </c>
      <c r="C281" s="53">
        <v>2250</v>
      </c>
      <c r="D281" s="55">
        <v>4500</v>
      </c>
      <c r="E281" s="55">
        <v>5750</v>
      </c>
      <c r="F281" s="54">
        <v>3199.9</v>
      </c>
      <c r="G281" s="48">
        <f t="shared" si="12"/>
        <v>0.703146973342917</v>
      </c>
      <c r="H281" s="48">
        <f t="shared" si="13"/>
        <v>1.406293946685834</v>
      </c>
      <c r="I281" s="48">
        <f t="shared" si="14"/>
        <v>1.7969311540985655</v>
      </c>
    </row>
    <row r="282" spans="2:9" ht="15">
      <c r="B282" s="23">
        <v>42186</v>
      </c>
      <c r="C282" s="53">
        <v>2200</v>
      </c>
      <c r="D282" s="55">
        <v>4350</v>
      </c>
      <c r="E282" s="55">
        <v>5850</v>
      </c>
      <c r="F282" s="54">
        <v>3360.09</v>
      </c>
      <c r="G282" s="48">
        <f t="shared" si="12"/>
        <v>0.654744366966361</v>
      </c>
      <c r="H282" s="48">
        <f t="shared" si="13"/>
        <v>1.294608180138032</v>
      </c>
      <c r="I282" s="48">
        <f t="shared" si="14"/>
        <v>1.7410247939787327</v>
      </c>
    </row>
    <row r="283" spans="2:9" ht="15">
      <c r="B283" s="23">
        <v>42217</v>
      </c>
      <c r="C283" s="55">
        <v>2200</v>
      </c>
      <c r="D283" s="55">
        <v>4500</v>
      </c>
      <c r="E283" s="55">
        <v>6250</v>
      </c>
      <c r="F283" s="54">
        <v>3548.25</v>
      </c>
      <c r="G283" s="48">
        <f t="shared" si="12"/>
        <v>0.6200239554710069</v>
      </c>
      <c r="H283" s="48">
        <f t="shared" si="13"/>
        <v>1.2682308180088777</v>
      </c>
      <c r="I283" s="48">
        <f t="shared" si="14"/>
        <v>1.7614316916789967</v>
      </c>
    </row>
    <row r="284" spans="2:9" ht="15">
      <c r="B284" s="23">
        <v>42248</v>
      </c>
      <c r="C284" s="55">
        <v>2150</v>
      </c>
      <c r="D284" s="55">
        <v>4250</v>
      </c>
      <c r="E284" s="55">
        <v>5750</v>
      </c>
      <c r="F284" s="54">
        <v>3667.5</v>
      </c>
      <c r="G284" s="56">
        <f t="shared" si="12"/>
        <v>0.5862304021813224</v>
      </c>
      <c r="H284" s="56">
        <f t="shared" si="13"/>
        <v>1.1588275391956373</v>
      </c>
      <c r="I284" s="56">
        <f t="shared" si="14"/>
        <v>1.5678254942058623</v>
      </c>
    </row>
    <row r="286" ht="15">
      <c r="B286" s="47" t="s">
        <v>37</v>
      </c>
    </row>
  </sheetData>
  <sheetProtection/>
  <mergeCells count="2">
    <mergeCell ref="C4:E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Kizito</dc:creator>
  <cp:keywords/>
  <dc:description/>
  <cp:lastModifiedBy>M Kizito</cp:lastModifiedBy>
  <dcterms:created xsi:type="dcterms:W3CDTF">2014-01-23T13:18:27Z</dcterms:created>
  <dcterms:modified xsi:type="dcterms:W3CDTF">2015-10-19T15:32:02Z</dcterms:modified>
  <cp:category/>
  <cp:version/>
  <cp:contentType/>
  <cp:contentStatus/>
</cp:coreProperties>
</file>